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zynaJ.UGIM\Desktop\Do BiPU ZO na 2026 rok\"/>
    </mc:Choice>
  </mc:AlternateContent>
  <xr:revisionPtr revIDLastSave="0" documentId="13_ncr:1_{06852FE4-1559-48DD-87C0-C9B09B98036F}" xr6:coauthVersionLast="47" xr6:coauthVersionMax="47" xr10:uidLastSave="{00000000-0000-0000-0000-000000000000}"/>
  <bookViews>
    <workbookView xWindow="-120" yWindow="-120" windowWidth="29040" windowHeight="15840" xr2:uid="{F117839E-6215-4CE9-AF52-2280866AE541}"/>
  </bookViews>
  <sheets>
    <sheet name="Arkusz1" sheetId="1" r:id="rId1"/>
  </sheets>
  <definedNames>
    <definedName name="_xlnm._FilterDatabase" localSheetId="0" hidden="1">Arkusz1!$A$2:$E$115</definedName>
    <definedName name="_xlnm.Print_Titles" localSheetId="0">Arkusz1!$1:$2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D90" i="1"/>
  <c r="D98" i="1"/>
  <c r="D99" i="1"/>
  <c r="D89" i="1"/>
  <c r="D48" i="1"/>
  <c r="D75" i="1"/>
  <c r="D74" i="1"/>
  <c r="D73" i="1"/>
  <c r="D41" i="1"/>
  <c r="D49" i="1"/>
  <c r="D84" i="1"/>
  <c r="D26" i="1"/>
  <c r="D53" i="1"/>
  <c r="D11" i="1"/>
  <c r="D13" i="1"/>
  <c r="D55" i="1"/>
  <c r="D42" i="1"/>
  <c r="D38" i="1"/>
  <c r="D108" i="1"/>
  <c r="D7" i="1"/>
  <c r="D6" i="1"/>
  <c r="D5" i="1"/>
  <c r="D113" i="1" l="1"/>
  <c r="D104" i="1"/>
  <c r="D105" i="1"/>
  <c r="D103" i="1"/>
  <c r="D102" i="1"/>
  <c r="D97" i="1"/>
  <c r="D88" i="1"/>
  <c r="D82" i="1"/>
  <c r="D80" i="1"/>
  <c r="D72" i="1"/>
  <c r="D71" i="1"/>
  <c r="D61" i="1"/>
  <c r="D46" i="1"/>
  <c r="D30" i="1"/>
  <c r="D29" i="1"/>
  <c r="D28" i="1"/>
  <c r="D22" i="1"/>
  <c r="D19" i="1"/>
  <c r="D18" i="1"/>
  <c r="D15" i="1"/>
  <c r="D9" i="1"/>
  <c r="D112" i="1" l="1"/>
  <c r="D111" i="1"/>
  <c r="D107" i="1"/>
  <c r="D87" i="1"/>
  <c r="D86" i="1"/>
  <c r="D66" i="1"/>
  <c r="D60" i="1"/>
  <c r="D54" i="1"/>
  <c r="D52" i="1"/>
  <c r="D40" i="1"/>
  <c r="D37" i="1"/>
  <c r="D25" i="1"/>
  <c r="D24" i="1"/>
  <c r="D23" i="1"/>
  <c r="D21" i="1"/>
  <c r="D4" i="1"/>
  <c r="D110" i="1"/>
  <c r="D109" i="1"/>
  <c r="D106" i="1"/>
  <c r="D92" i="1"/>
  <c r="D81" i="1"/>
  <c r="D67" i="1"/>
  <c r="D47" i="1"/>
  <c r="D39" i="1"/>
  <c r="D27" i="1"/>
  <c r="D20" i="1"/>
  <c r="D17" i="1"/>
  <c r="D101" i="1"/>
  <c r="D45" i="1"/>
  <c r="D43" i="1"/>
  <c r="D8" i="1"/>
  <c r="D3" i="1"/>
  <c r="D100" i="1"/>
  <c r="D85" i="1"/>
  <c r="D65" i="1"/>
  <c r="D50" i="1"/>
  <c r="D76" i="1"/>
  <c r="D77" i="1"/>
  <c r="D34" i="1"/>
</calcChain>
</file>

<file path=xl/sharedStrings.xml><?xml version="1.0" encoding="utf-8"?>
<sst xmlns="http://schemas.openxmlformats.org/spreadsheetml/2006/main" count="237" uniqueCount="128">
  <si>
    <t>Lp.</t>
  </si>
  <si>
    <t>J.m.</t>
  </si>
  <si>
    <t>Ilość</t>
  </si>
  <si>
    <t>sztuka</t>
  </si>
  <si>
    <t>opakowanie</t>
  </si>
  <si>
    <t>ryza</t>
  </si>
  <si>
    <r>
      <t xml:space="preserve">Poduszka do stempli, czarna, </t>
    </r>
    <r>
      <rPr>
        <b/>
        <sz val="12"/>
        <color rgb="FFFF0000"/>
        <rFont val="Arial"/>
        <family val="2"/>
        <charset val="238"/>
      </rPr>
      <t>czerwona, HORSE 3.</t>
    </r>
  </si>
  <si>
    <t>Segregator do przechowywania dokumentów, format: A 5, szerokość grzbietu 75 mm, oklejony na zewnątrz folią PP, oklejony wewnątrz papierem, wymienna etykieta na grzbiecie, na dolnych krawędziach metalowe okucia, na grzbiecie na palce ułatwiający wyjmowanie segregatora z półki, w różnych kolorach: żółty, niebieski, zielony, czerwony, czarny, VP fck.</t>
  </si>
  <si>
    <r>
      <t xml:space="preserve">Specyfikacja / Wykaz Materiałów I Akcesoriów Biurowych do UGiM Ozimek na 2026 Rok (zgodnie z kolejnością alfabetyczną) - </t>
    </r>
    <r>
      <rPr>
        <b/>
        <u/>
        <sz val="12"/>
        <color rgb="FF000000"/>
        <rFont val="Arial"/>
        <family val="2"/>
        <charset val="238"/>
      </rPr>
      <t>Materiały i Akcesoria Biurowe</t>
    </r>
  </si>
  <si>
    <t>Brulion w kratkę, format A4, w twardej oprawie, 96 kartek.</t>
  </si>
  <si>
    <t>Brulion w kratkę, format A5, w twardej oprawie, 96 kartek.</t>
  </si>
  <si>
    <t>Cienkopis z końcówką o grubości 0,4 mm, tusz na bazie wody, końcówka oprawiona w metal, wentylowana skuwka, kolor: czarny, (jednostka: sztuka).</t>
  </si>
  <si>
    <r>
      <t xml:space="preserve">Cienkopis z końcówką o grubości 0,4 mm, tusz na bazie wody, końcówka oprawiona w metal, wentylowana skuwka, kolor: </t>
    </r>
    <r>
      <rPr>
        <b/>
        <sz val="12"/>
        <color rgb="FFFF0000"/>
        <rFont val="Arial"/>
        <family val="2"/>
        <charset val="238"/>
      </rPr>
      <t>czerwony</t>
    </r>
    <r>
      <rPr>
        <b/>
        <sz val="12"/>
        <color rgb="FF000000"/>
        <rFont val="Arial"/>
        <family val="2"/>
        <charset val="238"/>
      </rPr>
      <t>, (jednostka: sztuka).</t>
    </r>
  </si>
  <si>
    <t>Cienkopis z końcówką o grubości 0,4 mm, tusz na bazie wody, końcówka oprawiona w metal, wentylowana skuwka, różne kolory, (jednostka: sztuka).</t>
  </si>
  <si>
    <r>
      <t>Przekładki kartonowe 1/3, do sortowania dokumentów w segregatorze, z możliwością opisu dokumentów, format: A4 do segregatorów, gramatura 180 g/m</t>
    </r>
    <r>
      <rPr>
        <b/>
        <vertAlign val="superscript"/>
        <sz val="12"/>
        <color rgb="FF000000"/>
        <rFont val="Arial"/>
        <family val="2"/>
        <charset val="238"/>
      </rPr>
      <t>2</t>
    </r>
    <r>
      <rPr>
        <b/>
        <sz val="12"/>
        <color rgb="FF000000"/>
        <rFont val="Arial"/>
        <family val="2"/>
        <charset val="238"/>
      </rPr>
      <t>, kolorowe i białe, opakowanie - 100 szt..</t>
    </r>
  </si>
  <si>
    <t>Deska, podkładka pod dokumenty, z klipem do przytrzymywania dokumentów, format: A4, sztywna, pokryta kolorową folią PCV / PP, różne kolory.</t>
  </si>
  <si>
    <t>Dziurkacz, metalowy, antypoślizgowa nakładka, wskaźnik środka strony, blokada położenia dźwigni, możliwość dziurkowania różnych formatów, dziurkowanie co najmniej 30 kartek.</t>
  </si>
  <si>
    <t>Etykiety samoprzylepne do wszechstronnych zastosowań; do zadruku w drukarkach laserowych, atramentowych oraz kserokopiarkach, format - A4, wielkość etykiety - 105,0 x 42,3  mm, etykiet na arkuszu - 14 etykiet, opakowanie -100 szt..</t>
  </si>
  <si>
    <t>Etykiety samoprzylepne do wszechstronnych zastosowań; do zadruku w drukarkach laserowych, atramentowych oraz kserokopiarkach, format - A4, wielkość etykiety - 48,5x16,90 mm, etykiet na arkuszu - 64 etykiet, opakowanie - 100 szt..</t>
  </si>
  <si>
    <t>Podstawka pod laptopa / monitor.</t>
  </si>
  <si>
    <t>Podkładka pod mysz z poduszką na nadgarstek.</t>
  </si>
  <si>
    <t>Tablica biurowa, drewniana, korkowa, wymiary: 50 x 70.</t>
  </si>
  <si>
    <t>Minizszywacz do minizszywek.</t>
  </si>
  <si>
    <t>Folia do laminacji, format A3, bezbarwna, antystatyczna, sztywna, 80 mic., w 1 opakowaniu: min. 80 szt..</t>
  </si>
  <si>
    <t>Folia do laminacji, format A4, bezbarwna, antystatyczna, sztywna, 80 mic., w 1 opakowaniu: min. 80 szt..</t>
  </si>
  <si>
    <t>Tacka, pólka na dokumenty, format: A4, plastikowa, przeźroczysta, umożliwiająca przechowywanie dokumentów w pozycji poziomej, różne kolory.</t>
  </si>
  <si>
    <t>Ściereczki nasączane do czyszczenia ekranów - LCD/TFT, szybko niewysychające, nie pozostawiające smug, antystatyczne.</t>
  </si>
  <si>
    <t>Taśma dwustronna biurowa.</t>
  </si>
  <si>
    <t>Taśma klejąca biurowa, uniwersalna, nieżółknąca, przeźroczysta, odporna na rozciąganie i odrywanie, wymiary co najmniej - szerokość: 18 mm x długość: 30 m.</t>
  </si>
  <si>
    <t>Taśma pakowa brązowa, jednostronnie klejąca, przeznaczona do zaklejania kartonów, wytrzymała na rozciąganie i na zrywanie, wymiary co najmniej - szerokość: 48 mm x długość: 50 m..</t>
  </si>
  <si>
    <t>Teczka wiązana na dokumenty, format: A4, wykonana ze sztywnej folii PCV, przeźroczysta przednia okładka, tylna okładka kolorowa, trzy zakładki chroniące dokumenty przed wypadaniem, w różnych kolorach.</t>
  </si>
  <si>
    <r>
      <t>Teczka wiązana, na dokumenty, format: A4, biała, kartonowa 250 g/m</t>
    </r>
    <r>
      <rPr>
        <b/>
        <vertAlign val="superscript"/>
        <sz val="12"/>
        <color rgb="FF000000"/>
        <rFont val="Arial"/>
        <family val="2"/>
        <charset val="238"/>
      </rPr>
      <t>2</t>
    </r>
    <r>
      <rPr>
        <b/>
        <sz val="12"/>
        <color rgb="FF000000"/>
        <rFont val="Arial"/>
        <family val="2"/>
        <charset val="238"/>
      </rPr>
      <t>, z trzema wewnętrznymi klapkami zabezpieczającymi dokumenty przed wypadnięciem.</t>
    </r>
  </si>
  <si>
    <t>Sznurek do archiwizacji, dobrej jakości, lniany, cienki, gładki, niestrzępiący, nie przecinający kartek jak struna, dający się nawlec na igłę archiwizacyjną, sprzedawany w kilogramach: 0,5 kg.</t>
  </si>
  <si>
    <t>Standardowe pudła do archiwizacji, przeznaczone do archiwizacji dokumentów przełożonych z segregatora, ze stabilną konstrukcją i podwójnymi ścianami, mogą być ustawiane w pionie lub poziomie, wymiary: 350 x 250 x 100 mm, w różnych kolorach.</t>
  </si>
  <si>
    <t>Sprężone powietrze.</t>
  </si>
  <si>
    <t>Spinacze biurowe, metalowe, galwanizowane, wymiary: 50 mm.</t>
  </si>
  <si>
    <t>Spinacze biurowe trójkątne, metalowe, galwanizowane, wymiary: 25 mm.</t>
  </si>
  <si>
    <t>Spinacze biurowe krzyżowe, 2, metalowe, galwanizowane, wymiary: 41 mm.</t>
  </si>
  <si>
    <t>Teczka z gumką na dokumenty, format: A4,  wykonana z tektury o zwiększonej gramaturze i sztywności, jednostronnie barwiona, lakier, z trzema wewnętrznymi klapkami zabezpieczającymi dokumenty przed wypadnięciem, w różnych kolorach.</t>
  </si>
  <si>
    <r>
      <t xml:space="preserve">Tusz do stempli ręcznych i samotuszujących z gumową lub polimerową płytką stemplującą, gęsty, o intensywnym kolorze, nieblaknący, buteleczka z aplikatorem ułatwiającym dozowanie, pojemność: 30 ml, kolor: </t>
    </r>
    <r>
      <rPr>
        <b/>
        <sz val="12"/>
        <color rgb="FFFF0000"/>
        <rFont val="Arial"/>
        <family val="2"/>
        <charset val="238"/>
      </rPr>
      <t>czerwony.</t>
    </r>
  </si>
  <si>
    <t>Temperówka.</t>
  </si>
  <si>
    <t>Zakładki indeksujące wykonane z folii, fluorescencyjne kolory, transparentne, można po nich pisać, możliwe wielokrotne odrywanie i przyklejanie, sztuka w 5 kolorach, wymiary: 12 mm x 45 mm.</t>
  </si>
  <si>
    <t>Zestaw cienkopisów kolorowych w opakowaniu, tusz na bazie wody, końcówka oprawiona w metal, wentylowana skuwka, z końcówką o grubości pisania: od 0,4 mm do 0,5 mm, 10 kolorów.</t>
  </si>
  <si>
    <t>Zszywacz biurowy do zszywania zamkniętego, zszywający 30 kartek, wielkości zszywek: 24 / 6, 26 / 6, system płaskiego zaginania zszywek, wskaźnik ilości zszywek pozostałych w zszywaczu, mocna stabilna metalowa konstrukcja z elementami z trwałego tworzywa sztucznego.</t>
  </si>
  <si>
    <t>Zszywki do zszywacza biurowego, miedziowane, wielkość: 24/6,  opakowanie - 1000 szt..</t>
  </si>
  <si>
    <t>Zszywki do zszywacza biurowego, wielkość: 24/6, cynkowe, opakowanie- 1000 szt..</t>
  </si>
  <si>
    <t>Zwilżacz do palców.</t>
  </si>
  <si>
    <t>Folia do laminacji, format A5, bezbarwna, antystatyczna, sztywna, 80 mic., w 1 opakowaniu: min. 80 szt..</t>
  </si>
  <si>
    <t>Gumka chlebowa średnia dobrze ścierająca, w opasce zapobiegającej zabrudzeniom, uniwersalna w zastosowaniu.</t>
  </si>
  <si>
    <t>Igła do archiwizacji, długa z dużym okiem do zakładania sznurka do archiwizacji, co najmniej 125 mm długości.</t>
  </si>
  <si>
    <t>Kalkulator biurowy, 12-pozycyjny, z regulowanym wyświetlaczem, zasilanie: bateria i słonecznie, z podstawowymi funkcjami, wymiary co najmniej: 200 x 155 x 27 mm.</t>
  </si>
  <si>
    <t>Karteczki samoprzylepne, do notatek, wymiary: 85 x 85 x 35 mm, kolorowe.</t>
  </si>
  <si>
    <t>Klipy do papieru, czarne lub kolorowe, wymiary: 19 mm, opakowanie -12 szt..</t>
  </si>
  <si>
    <t>Klipy do papieru, czarne lub kolorowe, wymiary: 25 mm, opakowanie -12 szt..</t>
  </si>
  <si>
    <t>Koperta biała, samoklejąca z paskiem, HK, format: C4, wymiary 229 x 324 mm, opakowanie - 250 szt..</t>
  </si>
  <si>
    <t>Koperta biała, samoklejąca z paskiem, HK, format: C5, wymiary: 162 x 229 mm, biała, opakowanie - 500 szt..</t>
  </si>
  <si>
    <t>Koperta biała, samoklejąca, SK, format: C6, wymiary 114 x 162 mm, biała,  opakowanie - 1000 szt..</t>
  </si>
  <si>
    <t>Koperta brązowa RBD, samoklejąca z paskiem, HK, z rozszerzanymi bokami, format: B4, wymiary 250 x 353 x 40 mm,  opakowanie - 250 szt..</t>
  </si>
  <si>
    <t>Koperta papierowa,  na płyty CD / DVD z okienkiem, białe, NK.</t>
  </si>
  <si>
    <t>Koperta papierowa,  na płyty CD / DVD bez okienka, białe, NK, sprzedawana na sztuki.</t>
  </si>
  <si>
    <t>Koperty DL, białe samoprzylepne, SK, okienko z lewej strony, opakowanie - 1000 szt..</t>
  </si>
  <si>
    <t>Koperty DL, białe samoprzylepne, SK, okienko z prawej strony,  opakowanie - 1000 szt..</t>
  </si>
  <si>
    <t>Korektor w długopisie / piórze, cienka metalowa końcówka do precyzyjnego korygowania błędów, dobrze pokrywający korygowaną powierzchnię, szybkoschnący, umożliwiający gładkie i błyskawiczne pisanie na korygowanej powierzchni,  poręczny w trzymaniu, o pojemność: 7 ml.</t>
  </si>
  <si>
    <t>Kostka notesowa duża, karteczki na notatki, klejona na jednym boku, biała, wymiary: 75 mm x 75 mm.</t>
  </si>
  <si>
    <t>Kostka notesowa duża, karteczki na notatki, samoprzylepna, klejona na jednym boku, w kolorze żółtym, wymiar: 75 mm x 75 mm.</t>
  </si>
  <si>
    <t>Kostka notesowa mała, karteczki na notatki, samoprzylepna, klejona na jednym boku, w kolorze żółtym, wymiary:  38 / 40 mm x 50 / 51 mm.</t>
  </si>
  <si>
    <t>Koszulka A4 groszkowa, grubsza, na dokumenty A4, wykonana z folii PP (polipropylen), multiperforowane, otwierana u góry, min. 50 mic..</t>
  </si>
  <si>
    <t>Koszulka A4 na katalogi, u góry z klapką zabezpieczającą dokumenty przed wypadnięciem, krystaliczna, sztywna, wykonana z gładkiej foli polipropylenowej, z poszerzanymi bokami, na sztuki.</t>
  </si>
  <si>
    <t>Koszulka A5 groszkowa, na dokumenty A5, wykonana z folii PP (polipropylen), multiperforowane, otwierana u góry, min. 40 mic., na sztuki..</t>
  </si>
  <si>
    <t>Koszulka na 1 CD, wymiary: 136 x 123, wykonana z PP, zawieszana do segregatora, perforacja.</t>
  </si>
  <si>
    <t>Magnesy duże, do tablic, łatwe do uchwycenia, niebrudzące, różne kolory.</t>
  </si>
  <si>
    <t>Marker permanentny do opisywania płyt CD / DVD, czarny, nietoksyczny, szybkoschnący, wodoodporny, wentylowana końcówka z klipsem, do pisania cienkich linii, o grubości pisania: od 0,4 do 0,5 mm.</t>
  </si>
  <si>
    <t>Marker permanentny, przeznaczony do pisania po większości powierzchni, szybkoschnący, bezwonny, nietoksyczny, wodoodporny, kolor: czarny, ścięta końcówka, o grubości pisania: od min. 3,7 mm, długość linii pisania: od min. 1300 m..</t>
  </si>
  <si>
    <t>Mechanizm skoroszytowy umożliwiający szybkie spinanie luźnych kartek oraz przechowywania tych kartek, budowa: metalowe wąsy i twarda listwa pokrywająca z polipropylenu, wymiary: 150 x 38 mm.</t>
  </si>
  <si>
    <t>Ofertówka, format: A4 L, otwierana u góry i z prawej strony,  krystaliczna, wykonana z przeźroczystej folii PP / PCV, grubość: 200 mic..</t>
  </si>
  <si>
    <t>Ołówek z doskonałą wymazowalnością i odpornością na złamania, w oprawce nie pozostawiającej drzazg w przypadku złamania, odporny na złamania.</t>
  </si>
  <si>
    <r>
      <t>Papier do kolorowego druku, papier o gładkiej powierzchni, satyna, różne kolory, format: A4, gramatura 160 g/m</t>
    </r>
    <r>
      <rPr>
        <b/>
        <vertAlign val="superscript"/>
        <sz val="12"/>
        <color rgb="FF000000"/>
        <rFont val="Arial"/>
        <family val="2"/>
        <charset val="238"/>
      </rPr>
      <t>2</t>
    </r>
    <r>
      <rPr>
        <b/>
        <sz val="12"/>
        <color rgb="FF000000"/>
        <rFont val="Arial"/>
        <family val="2"/>
        <charset val="238"/>
      </rPr>
      <t>, ryza - 100 arkuszy.</t>
    </r>
  </si>
  <si>
    <r>
      <t>Papier do kserowania i drukowania, format: A3 przeznaczony do czarno białych i kolorowych drukarek atramentowych, laserowych, faksów oraz kopiarek, kolor: biały, białość: 161, gramatura 80 g/m</t>
    </r>
    <r>
      <rPr>
        <b/>
        <vertAlign val="superscript"/>
        <sz val="12"/>
        <color rgb="FF000000"/>
        <rFont val="Arial"/>
        <family val="2"/>
        <charset val="238"/>
      </rPr>
      <t>2</t>
    </r>
    <r>
      <rPr>
        <b/>
        <sz val="12"/>
        <color rgb="FF000000"/>
        <rFont val="Arial"/>
        <family val="2"/>
        <charset val="238"/>
      </rPr>
      <t>, ryza - 500 arkuszy.</t>
    </r>
  </si>
  <si>
    <r>
      <t>Papier do kserowania i drukowania, format: A4 przeznaczony do czarno białych i kolorowych drukarek atramentowych, laserowych, faksów oraz kopiarek, kolor: biały, białość: 161, gramatura 80 g/m</t>
    </r>
    <r>
      <rPr>
        <b/>
        <vertAlign val="superscript"/>
        <sz val="12"/>
        <color rgb="FF000000"/>
        <rFont val="Arial"/>
        <family val="2"/>
        <charset val="238"/>
      </rPr>
      <t>2</t>
    </r>
    <r>
      <rPr>
        <b/>
        <sz val="12"/>
        <color rgb="FF000000"/>
        <rFont val="Arial"/>
        <family val="2"/>
        <charset val="238"/>
      </rPr>
      <t>, ryza - 500 arkuszy.</t>
    </r>
  </si>
  <si>
    <r>
      <t>Papier do kserowania i drukowania, format: A4 przeznaczony do czarno białych i kolorowych drukarek atramentowych, laserowych, faksów oraz kopiarek, kolor: kremowy, gramatura 80 g/m</t>
    </r>
    <r>
      <rPr>
        <b/>
        <vertAlign val="superscript"/>
        <sz val="12"/>
        <color rgb="FF000000"/>
        <rFont val="Arial"/>
        <family val="2"/>
        <charset val="238"/>
      </rPr>
      <t>2</t>
    </r>
    <r>
      <rPr>
        <b/>
        <sz val="12"/>
        <color rgb="FF000000"/>
        <rFont val="Arial"/>
        <family val="2"/>
        <charset val="238"/>
      </rPr>
      <t>, ryza - 500 arkuszy.</t>
    </r>
  </si>
  <si>
    <r>
      <t xml:space="preserve">Papier do kserowania i drukowania, format: A4 przeznaczony do czarno białych i kolorowych drukarek atramentowych, laserowych, faksów oraz kopiarek, mix kolorów, </t>
    </r>
    <r>
      <rPr>
        <b/>
        <u/>
        <sz val="12"/>
        <color rgb="FF000000"/>
        <rFont val="Arial"/>
        <family val="2"/>
        <charset val="238"/>
      </rPr>
      <t>kolory intensywne</t>
    </r>
    <r>
      <rPr>
        <b/>
        <sz val="12"/>
        <color rgb="FF000000"/>
        <rFont val="Arial"/>
        <family val="2"/>
        <charset val="238"/>
      </rPr>
      <t>, gramatura 80 g/m</t>
    </r>
    <r>
      <rPr>
        <b/>
        <vertAlign val="superscript"/>
        <sz val="12"/>
        <color rgb="FF000000"/>
        <rFont val="Arial"/>
        <family val="2"/>
        <charset val="238"/>
      </rPr>
      <t>2</t>
    </r>
    <r>
      <rPr>
        <b/>
        <sz val="12"/>
        <color rgb="FF000000"/>
        <rFont val="Arial"/>
        <family val="2"/>
        <charset val="238"/>
      </rPr>
      <t>, ryza - 100 arkuszy.</t>
    </r>
  </si>
  <si>
    <r>
      <t xml:space="preserve">Papier do kserowania i drukowania, format: A4 przeznaczony do czarno białych i kolorowych drukarek atramentowych, laserowych, faksów oraz kopiarek, mix kolorów, </t>
    </r>
    <r>
      <rPr>
        <b/>
        <u/>
        <sz val="12"/>
        <color rgb="FF000000"/>
        <rFont val="Arial"/>
        <family val="2"/>
        <charset val="238"/>
      </rPr>
      <t>kolory pastelowe</t>
    </r>
    <r>
      <rPr>
        <b/>
        <sz val="12"/>
        <color rgb="FF000000"/>
        <rFont val="Arial"/>
        <family val="2"/>
        <charset val="238"/>
      </rPr>
      <t>, gramatura 80 g/m</t>
    </r>
    <r>
      <rPr>
        <b/>
        <vertAlign val="superscript"/>
        <sz val="12"/>
        <color rgb="FF000000"/>
        <rFont val="Arial"/>
        <family val="2"/>
        <charset val="238"/>
      </rPr>
      <t>2</t>
    </r>
    <r>
      <rPr>
        <b/>
        <sz val="12"/>
        <color rgb="FF000000"/>
        <rFont val="Arial"/>
        <family val="2"/>
        <charset val="238"/>
      </rPr>
      <t>, ryza - 100 arkuszy.</t>
    </r>
  </si>
  <si>
    <r>
      <t>Papier do kserowania i drukowania, format: A5 przeznaczony do czarno białych i kolorowych drukarek atramentowych, laserowych, faksów oraz kopiarek, kolor: biały, białość: 161, gramatura 80 g/m</t>
    </r>
    <r>
      <rPr>
        <b/>
        <vertAlign val="superscript"/>
        <sz val="12"/>
        <color rgb="FF000000"/>
        <rFont val="Arial"/>
        <family val="2"/>
        <charset val="238"/>
      </rPr>
      <t>2</t>
    </r>
    <r>
      <rPr>
        <b/>
        <sz val="12"/>
        <color rgb="FF000000"/>
        <rFont val="Arial"/>
        <family val="2"/>
        <charset val="238"/>
      </rPr>
      <t>, ryza - 500 arkuszy.</t>
    </r>
  </si>
  <si>
    <r>
      <t>Papier korespondencyjny, format: A4, elegancki, fakturowany, faktura: płótno, kolor: biały, kremowy, przeznaczony do drukarek atramentowych, laserowych oraz kserokopiarek gramatura 100 g/m</t>
    </r>
    <r>
      <rPr>
        <b/>
        <vertAlign val="superscript"/>
        <sz val="12"/>
        <color rgb="FF000000"/>
        <rFont val="Arial"/>
        <family val="2"/>
        <charset val="238"/>
      </rPr>
      <t>2</t>
    </r>
    <r>
      <rPr>
        <b/>
        <sz val="12"/>
        <color rgb="FF000000"/>
        <rFont val="Arial"/>
        <family val="2"/>
        <charset val="238"/>
      </rPr>
      <t>, ryza - 100 arkuszy.</t>
    </r>
  </si>
  <si>
    <r>
      <t>Papier ozdobny wizytówkowy, format: A4, do druku: zaproszeń, dyplomów, wizytówek, kart okolicznościowych, faktura: skóra, płótno, mozaika, kryształ, kora, kolor: biały, kremowy, gramatura 230 g/m</t>
    </r>
    <r>
      <rPr>
        <b/>
        <vertAlign val="superscript"/>
        <sz val="12"/>
        <color rgb="FF000000"/>
        <rFont val="Arial"/>
        <family val="2"/>
        <charset val="238"/>
      </rPr>
      <t>2</t>
    </r>
    <r>
      <rPr>
        <b/>
        <sz val="12"/>
        <color rgb="FF000000"/>
        <rFont val="Arial"/>
        <family val="2"/>
        <charset val="238"/>
      </rPr>
      <t>, ryza - 20 arkuszy.</t>
    </r>
  </si>
  <si>
    <t>Pinezki tablicowe, kolorowe, do tablic korkowych.</t>
  </si>
  <si>
    <t>Pisak, foliopis, różne kolory.</t>
  </si>
  <si>
    <t>Półka na dokumenty, metalowa, czarna, złożona z trzech połączonych półek, umożliwiająca przechowywanie dokumentów A4 w pozycji poziomej.</t>
  </si>
  <si>
    <t>Przekładki kartonowe kolorowe do sortowania dokumentów w segregatorze, z możliwością opisu dokumentów format: A4, 12 kart w 5 kolorach.</t>
  </si>
  <si>
    <r>
      <t xml:space="preserve">Rolka barwiąca, do kalkulatorów barwiących, typ kalkulatora: Citizen CX - 123 II Astro, oznaczenie: IR40T, kolor: </t>
    </r>
    <r>
      <rPr>
        <b/>
        <sz val="12"/>
        <color rgb="FFFF0000"/>
        <rFont val="Arial"/>
        <family val="2"/>
        <charset val="238"/>
      </rPr>
      <t>czerwona</t>
    </r>
    <r>
      <rPr>
        <b/>
        <sz val="12"/>
        <color rgb="FF000000"/>
        <rFont val="Arial"/>
        <family val="2"/>
        <charset val="238"/>
      </rPr>
      <t xml:space="preserve"> / czarna.</t>
    </r>
  </si>
  <si>
    <r>
      <t xml:space="preserve">Rolka barwiąca, do kalkulatorów barwiących, typ kalkulatora: Vector LP 105, oznaczenie: IR40T, kolor: </t>
    </r>
    <r>
      <rPr>
        <b/>
        <sz val="12"/>
        <color rgb="FFFF0000"/>
        <rFont val="Arial"/>
        <family val="2"/>
        <charset val="238"/>
      </rPr>
      <t>czerwona</t>
    </r>
    <r>
      <rPr>
        <b/>
        <sz val="12"/>
        <color rgb="FF000000"/>
        <rFont val="Arial"/>
        <family val="2"/>
        <charset val="238"/>
      </rPr>
      <t xml:space="preserve"> / czarna.</t>
    </r>
  </si>
  <si>
    <r>
      <t xml:space="preserve">Rolki kasowe </t>
    </r>
    <r>
      <rPr>
        <b/>
        <u/>
        <sz val="12"/>
        <color rgb="FF000000"/>
        <rFont val="Arial"/>
        <family val="2"/>
        <charset val="238"/>
      </rPr>
      <t>offsetowe (nietermiczne)</t>
    </r>
    <r>
      <rPr>
        <b/>
        <sz val="12"/>
        <color rgb="FF000000"/>
        <rFont val="Arial"/>
        <family val="2"/>
        <charset val="238"/>
      </rPr>
      <t xml:space="preserve">, papier bezpyłowy, bezdrzewny, bezchlorowy, wymiary: </t>
    </r>
    <r>
      <rPr>
        <b/>
        <u/>
        <sz val="12"/>
        <color rgb="FF000000"/>
        <rFont val="Arial"/>
        <family val="2"/>
        <charset val="238"/>
      </rPr>
      <t>szerokość 76 mm, długość 30 m</t>
    </r>
    <r>
      <rPr>
        <b/>
        <sz val="12"/>
        <color rgb="FF000000"/>
        <rFont val="Arial"/>
        <family val="2"/>
        <charset val="238"/>
      </rPr>
      <t>, opakowanie - 10 szt..</t>
    </r>
  </si>
  <si>
    <r>
      <t xml:space="preserve">Rolki kasowe </t>
    </r>
    <r>
      <rPr>
        <b/>
        <u/>
        <sz val="12"/>
        <color rgb="FF000000"/>
        <rFont val="Arial"/>
        <family val="2"/>
        <charset val="238"/>
      </rPr>
      <t>offsetowe, (nietermiczne)</t>
    </r>
    <r>
      <rPr>
        <b/>
        <sz val="12"/>
        <color rgb="FF000000"/>
        <rFont val="Arial"/>
        <family val="2"/>
        <charset val="238"/>
      </rPr>
      <t>, papier bezpyłowy, bezdrzewny, bezchlorowy, gramatura: 50+/-6g/m</t>
    </r>
    <r>
      <rPr>
        <b/>
        <vertAlign val="superscript"/>
        <sz val="12"/>
        <color rgb="FF000000"/>
        <rFont val="Arial"/>
        <family val="2"/>
        <charset val="238"/>
      </rPr>
      <t>2</t>
    </r>
    <r>
      <rPr>
        <b/>
        <sz val="12"/>
        <color rgb="FF000000"/>
        <rFont val="Arial"/>
        <family val="2"/>
        <charset val="238"/>
      </rPr>
      <t xml:space="preserve">, wymiary: </t>
    </r>
    <r>
      <rPr>
        <b/>
        <u/>
        <sz val="12"/>
        <color rgb="FF000000"/>
        <rFont val="Arial"/>
        <family val="2"/>
        <charset val="238"/>
      </rPr>
      <t>szerokość 57 mm, długość 30 m</t>
    </r>
    <r>
      <rPr>
        <b/>
        <sz val="12"/>
        <color rgb="FF000000"/>
        <rFont val="Arial"/>
        <family val="2"/>
        <charset val="238"/>
      </rPr>
      <t>, opakowanie - 10 szt..</t>
    </r>
  </si>
  <si>
    <t>Rozszywacz, do łatwego usuwania różnego rodzaju zszywek ze spiętych wcześniej dokumentów, uniwersalny w zastosowaniu do różnej wielkości zszywek - 10, 23/10, 23/17, 23/23, 24/6, 24/8, 26/6, metalowa konstrukcja w obudowie z mocnego tworzywa sztucznego, bezpieczny w użyciu.</t>
  </si>
  <si>
    <t>Segregator do przechowywania dokumentów, format: A 4, szerokość grzbietu 50 mm, oklejony na zewnątrz folią PP, oklejony wewnątrz papierem, wymienna etykieta na grzbiecie, na dolnych krawędziach metalowe okucia, na grzbiecie otwór na palce ułatwiający wyjmowanie segregatora z półki, w różnych kolorach: żółty, niebieski, zielony, czerwony, czarny.</t>
  </si>
  <si>
    <t>Segregator do przechowywania dokumentów, format: A 4, szerokość grzbietu 75 mm, oklejony na zewnątrz folią PP, oklejony wewnątrz papierem, wymienna etykieta na grzbiecie, na dolnych krawędziach metalowe okucia, na grzbiecie otwór na palce ułatwiający wyjmowanie segregatora z półki, w różnych kolorach: żółty, niebieski, zielony, czerwony, czarny.</t>
  </si>
  <si>
    <r>
      <t>Skoroszyt kartonowy oczkowy, format: A4, kolor: biały, pełny wykonany z wysokiej jakości, bezkwasowego kartonu, gramatura: 350 g/m</t>
    </r>
    <r>
      <rPr>
        <b/>
        <vertAlign val="superscript"/>
        <sz val="12"/>
        <color rgb="FF000000"/>
        <rFont val="Arial"/>
        <family val="2"/>
        <charset val="238"/>
      </rPr>
      <t>2</t>
    </r>
    <r>
      <rPr>
        <b/>
        <sz val="12"/>
        <color rgb="FF000000"/>
        <rFont val="Arial"/>
        <family val="2"/>
        <charset val="238"/>
      </rPr>
      <t xml:space="preserve">. </t>
    </r>
  </si>
  <si>
    <t>Skoroszyt miękki, wykonany z foli PCV, przednia okładka przeźroczysta, tylna kolorowa, różne kolory, skoroszyt wyposażony w papierowy, wysuwany pasek opisowy, zaokrąglone rogi, bez bocznej perforacji, dziurek, w różnych kolorach.</t>
  </si>
  <si>
    <t>Nazwa własna oferowanego produktu</t>
  </si>
  <si>
    <t>Rodzaj opakowania (jednostkowe / zbiorczo)</t>
  </si>
  <si>
    <t>Ilość sztuk w opakowaniu</t>
  </si>
  <si>
    <t>Uwagi do produktu</t>
  </si>
  <si>
    <t>Zakreślasz fluorescencyjny z tuszem na bazie wody do pisania na wszystkich rodzajach papieru (również na faksowym i samokopiującym), ścięta końcówka, czarna skuwka z klipem, grubość linii: od 1 mm do 5 mm, w różnych kolorach, np.: żółty, różowy, pomarańczowy, zielony.</t>
  </si>
  <si>
    <r>
      <t>Zestaw</t>
    </r>
    <r>
      <rPr>
        <b/>
        <u/>
        <sz val="12"/>
        <color rgb="FF000000"/>
        <rFont val="Arial1"/>
        <charset val="238"/>
      </rPr>
      <t xml:space="preserve"> flamastrów (mazaków) biurowych</t>
    </r>
    <r>
      <rPr>
        <b/>
        <sz val="12"/>
        <color rgb="FF000000"/>
        <rFont val="Arial1"/>
        <charset val="238"/>
      </rPr>
      <t xml:space="preserve"> standardowych, kolorowych, 6 kolorów.</t>
    </r>
  </si>
  <si>
    <t>Etykiety samoprzylepne do wszechstronnych zastosowań; do zadruku w drukarkach laserowych, atramentowych oraz kserokopiarkach, format - A4, wielkość etykiety - 210,0 x 297,0 mm, arkuszy / etykiet na arkuszu - 1 etykieta, opakowanie - 100 szt..</t>
  </si>
  <si>
    <t>Gąbka magnetyczna do tablic sucho ścieralnych, z warstwą pozwalającą na przytwierdzenie do tablic magnetycznych, z filcem umożliwiającym usuwanie śladów markerów, nie rysująca powierzchni tablicy, wymiary co najmniej: 105 x 52 x 23 mm.</t>
  </si>
  <si>
    <t>Klej w sztyfcie bezbarwny i bezwonny, niebrudzący, zmywalny, posiadający atest PZH do klejenia papieru, tektury, zdjęć, w kolorowym, plastikowe opakowanie, wielkość: 22 g.</t>
  </si>
  <si>
    <t>Komplet markerów do tablic sucho ścieralnych (niebieski, czarny, czerwony, zielony), długość linii pisania co najmniej 1100 m, 4 kolory, + gąbka.</t>
  </si>
  <si>
    <t>Korektor w taśmie, warstwa korygująca umieszczona na specjalnej taśmie, dobrze pokrywający korygowaną powierzchnię, suchy i niebrudzący, do zastosowania na wszystkich rodzajach papieru, umożliwiający gładkie i błyskawiczne pisanie na korygowanej powierzchni, niewidoczny na fotokopiach, obudowa plastikowa pozwalająca na kontrolę stanu zużycia korektora, długość korektora min. 90 mm, wymiary taśmy: co najmniej: szerokość: 4,2-5 mm, długość taśmy: 8 m.</t>
  </si>
  <si>
    <r>
      <t>Linijka plastikowa, z dobrze widoczną  z obu stron, nieścieralną, odporna na złamania,</t>
    </r>
    <r>
      <rPr>
        <b/>
        <u/>
        <sz val="12"/>
        <color rgb="FF000000"/>
        <rFont val="Arial1"/>
        <charset val="238"/>
      </rPr>
      <t xml:space="preserve"> różne rozmiary</t>
    </r>
    <r>
      <rPr>
        <b/>
        <sz val="12"/>
        <color rgb="FF000000"/>
        <rFont val="Arial1"/>
        <charset val="238"/>
      </rPr>
      <t>.</t>
    </r>
  </si>
  <si>
    <t>Nożyczki biurowe uniwersalne, wykonane ze stali nierdzewnej, uchwyt wyprofilowany dla prawo i leworęcznych, długość: 20-21 cm.</t>
  </si>
  <si>
    <t>Płyn do czyszczenia tablic białych sucho ścieralnych, skutecznie usuwający zabrudzenia, usuwający pozostałości tuszu, nie pozostawiający smug, biodegradowalny, konserwujący i zabezpieczający powierzchnię tablicy,  pojemność: 250 ml.</t>
  </si>
  <si>
    <r>
      <t xml:space="preserve">Ściereczki nasączane do czyszczenia ekranów - LCD/TFT, szybko niewysychające, nie pozostawiające smug, antystatyczne, </t>
    </r>
    <r>
      <rPr>
        <b/>
        <u/>
        <sz val="12"/>
        <color rgb="FF000000"/>
        <rFont val="Arial1"/>
        <charset val="238"/>
      </rPr>
      <t>oddzielnie pakowane</t>
    </r>
    <r>
      <rPr>
        <b/>
        <sz val="12"/>
        <color rgb="FF000000"/>
        <rFont val="Arial1"/>
        <charset val="238"/>
      </rPr>
      <t>.</t>
    </r>
  </si>
  <si>
    <t>Tusz do stempli ręcznych i samotuszujących z gumową lub polimerową płytką stemplującą, gęsty, o intensywnym kolorze, nieblaknący, buteleczka z aplikatorem ułatwiającym dozowanie, pojemność: 30 ml, kolor: czarny.</t>
  </si>
  <si>
    <t>Skoroszyt zawieszany, wykonany z foli PCV, z lewej strony boczna perforacja - (dziurki), przednia okładka przeźroczysta, tylna kolorowa, różne kolory, skoroszyt wyposażony w papierowy, wysuwany pasek opisowy, zaokrąglone rogi, w różnych kolorach.</t>
  </si>
  <si>
    <t>Załącznik 2 do Zapytania Ofertowego OR.271.4.2025.KJ</t>
  </si>
  <si>
    <t>Fastykuła do archiwizacji, format A4, bezkwasowa, z grubej, sztywnej tektury, wymiary: 310 x 220 mm.</t>
  </si>
  <si>
    <t>Klipy do papieru, czarne lub kolorowe, wymiary: 32 mm, opakowanie - 12 szt..</t>
  </si>
  <si>
    <t>Klipy do papieru, czarne lub kolorowe, wymiary: 50 / 51 mm, opakowanie - 12 szt..</t>
  </si>
  <si>
    <t>Koperty ochronne, z zabezpieczeniem powietrznym na płyty CD, białe, samoklejące z paskiem HK, wymiary:  200 mm x 175 mm, białe, opakowanie - 100 szt..</t>
  </si>
  <si>
    <t>Ofertówka, format: A5 L, otwierana u góry i z prawej strony,  krystaliczna, wykonana z przeźroczystej folii PP / PCV, grubość: 200 mic..</t>
  </si>
  <si>
    <t>Płyty DVD-R, 4.7 GB,  opakowanie - 10 szt..</t>
  </si>
  <si>
    <r>
      <t xml:space="preserve">Rolki kasowe </t>
    </r>
    <r>
      <rPr>
        <b/>
        <u/>
        <sz val="12"/>
        <color rgb="FF000000"/>
        <rFont val="Arial"/>
        <family val="2"/>
        <charset val="238"/>
      </rPr>
      <t>termiczne</t>
    </r>
    <r>
      <rPr>
        <b/>
        <sz val="12"/>
        <color rgb="FF000000"/>
        <rFont val="Arial"/>
        <family val="2"/>
        <charset val="238"/>
      </rPr>
      <t>, BPA FREE, papier termoczuły, bezpyłowy, bezdrzewny, bezchlorowy, gramatura: 50+/-6g/m</t>
    </r>
    <r>
      <rPr>
        <b/>
        <vertAlign val="superscript"/>
        <sz val="12"/>
        <color rgb="FF000000"/>
        <rFont val="Arial"/>
        <family val="2"/>
        <charset val="238"/>
      </rPr>
      <t>2</t>
    </r>
    <r>
      <rPr>
        <b/>
        <sz val="12"/>
        <color rgb="FF000000"/>
        <rFont val="Arial"/>
        <family val="2"/>
        <charset val="238"/>
      </rPr>
      <t xml:space="preserve">, wymiary: </t>
    </r>
    <r>
      <rPr>
        <b/>
        <u/>
        <sz val="12"/>
        <color rgb="FF000000"/>
        <rFont val="Arial"/>
        <family val="2"/>
        <charset val="238"/>
      </rPr>
      <t>szerokość 57 mm, długość 30 m</t>
    </r>
    <r>
      <rPr>
        <b/>
        <sz val="12"/>
        <color rgb="FF000000"/>
        <rFont val="Arial"/>
        <family val="2"/>
        <charset val="238"/>
      </rPr>
      <t>, opakowanie- 10 szt..</t>
    </r>
  </si>
  <si>
    <t>Zakładki indeksujące wykonane z folii, fluorescencyjne kolory, transparentne, można po nich pisać, możliwe wielokrotne odrywanie i przyklejanie, sztuka w 5 kolorach, wymiary co najmniej: 20 mm x 45 mm, opakowanie - 50 sztuk, w różnych kolorach.</t>
  </si>
  <si>
    <t>Zszywki mini do zszywacza biurowego małego / minizszywacza.</t>
  </si>
  <si>
    <t>WARTOŚĆ BRUTTO</t>
  </si>
  <si>
    <t>CENA JEDNOSTKOWA NETTO</t>
  </si>
  <si>
    <t>CENA JEDNOSTKOWA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</si>
</sst>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[$zł-415]&quot; &quot;;&quot;-&quot;#,##0.00&quot; &quot;[$zł-415]&quot; &quot;;&quot; &quot;&quot;-&quot;00&quot; &quot;[$zł-415]&quot; &quot;;&quot; &quot;@&quot; &quot;"/>
  </numFmts>
  <fonts count="11">
    <font>
      <sz val="11"/>
      <color theme="1"/>
      <name val="Calibri"/>
      <family val="2"/>
      <charset val="238"/>
      <scheme val="minor"/>
    </font>
    <font>
      <b/>
      <sz val="12"/>
      <color rgb="FF000000"/>
      <name val="Arial1"/>
      <charset val="238"/>
    </font>
    <font>
      <b/>
      <u/>
      <sz val="12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sz val="12"/>
      <color rgb="FF000000"/>
      <name val="Arial1"/>
      <charset val="238"/>
    </font>
    <font>
      <b/>
      <sz val="12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1"/>
      <charset val="238"/>
    </font>
    <font>
      <b/>
      <vertAlign val="superscript"/>
      <sz val="12"/>
      <color rgb="FF000000"/>
      <name val="Arial"/>
      <family val="2"/>
      <charset val="238"/>
    </font>
    <font>
      <b/>
      <u/>
      <sz val="12"/>
      <color rgb="FF000000"/>
      <name val="Arial1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E699"/>
        <bgColor rgb="FFFFE699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justify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3" xfId="0" applyBorder="1"/>
    <xf numFmtId="164" fontId="6" fillId="3" borderId="2" xfId="1" applyNumberFormat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0" fillId="0" borderId="3" xfId="0" applyBorder="1"/>
  </cellXfs>
  <cellStyles count="2">
    <cellStyle name="Normalny" xfId="0" builtinId="0"/>
    <cellStyle name="Normalny 2" xfId="1" xr:uid="{DC356911-6F9F-4E90-96EC-0CEEB76F03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6E3C-A13A-4140-B867-360DDC99048B}">
  <sheetPr>
    <pageSetUpPr fitToPage="1"/>
  </sheetPr>
  <dimension ref="A1:K115"/>
  <sheetViews>
    <sheetView tabSelected="1" zoomScaleNormal="100" workbookViewId="0">
      <selection activeCell="F2" sqref="F2"/>
    </sheetView>
  </sheetViews>
  <sheetFormatPr defaultRowHeight="15"/>
  <cols>
    <col min="2" max="2" width="99.42578125" customWidth="1"/>
    <col min="3" max="3" width="16.28515625" customWidth="1"/>
    <col min="4" max="4" width="16.5703125" customWidth="1"/>
    <col min="5" max="5" width="19.7109375" bestFit="1" customWidth="1"/>
    <col min="6" max="6" width="19.42578125" customWidth="1"/>
    <col min="7" max="7" width="13.85546875" bestFit="1" customWidth="1"/>
    <col min="8" max="8" width="17.28515625" customWidth="1"/>
    <col min="9" max="9" width="18" customWidth="1"/>
    <col min="10" max="10" width="17" customWidth="1"/>
    <col min="11" max="11" width="12.7109375" customWidth="1"/>
  </cols>
  <sheetData>
    <row r="1" spans="1:11" ht="15.75">
      <c r="A1" s="9" t="s">
        <v>115</v>
      </c>
      <c r="D1" s="10"/>
      <c r="E1" s="12"/>
      <c r="F1" s="13"/>
      <c r="G1" s="13"/>
      <c r="H1" s="13"/>
      <c r="I1" s="13"/>
      <c r="J1" s="13"/>
      <c r="K1" s="13"/>
    </row>
    <row r="2" spans="1:11" ht="63">
      <c r="A2" s="1" t="s">
        <v>0</v>
      </c>
      <c r="B2" s="2" t="s">
        <v>8</v>
      </c>
      <c r="C2" s="3" t="s">
        <v>1</v>
      </c>
      <c r="D2" s="3" t="s">
        <v>2</v>
      </c>
      <c r="E2" s="11" t="s">
        <v>126</v>
      </c>
      <c r="F2" s="11" t="s">
        <v>127</v>
      </c>
      <c r="G2" s="11" t="s">
        <v>125</v>
      </c>
      <c r="H2" s="8" t="s">
        <v>98</v>
      </c>
      <c r="I2" s="8" t="s">
        <v>99</v>
      </c>
      <c r="J2" s="8" t="s">
        <v>100</v>
      </c>
      <c r="K2" s="8" t="s">
        <v>101</v>
      </c>
    </row>
    <row r="3" spans="1:11" ht="15.75">
      <c r="A3" s="4">
        <v>1</v>
      </c>
      <c r="B3" s="5" t="s">
        <v>9</v>
      </c>
      <c r="C3" s="3" t="s">
        <v>3</v>
      </c>
      <c r="D3" s="3">
        <f>(2+1)</f>
        <v>3</v>
      </c>
      <c r="E3" s="6"/>
      <c r="F3" s="6"/>
      <c r="G3" s="6"/>
      <c r="H3" s="6"/>
      <c r="I3" s="6"/>
      <c r="J3" s="6"/>
      <c r="K3" s="6"/>
    </row>
    <row r="4" spans="1:11" ht="15.75">
      <c r="A4" s="4">
        <v>2</v>
      </c>
      <c r="B4" s="5" t="s">
        <v>10</v>
      </c>
      <c r="C4" s="2" t="s">
        <v>3</v>
      </c>
      <c r="D4" s="2">
        <f>(5+1+2)</f>
        <v>8</v>
      </c>
      <c r="E4" s="6"/>
      <c r="F4" s="6"/>
      <c r="G4" s="6"/>
      <c r="H4" s="6"/>
      <c r="I4" s="6"/>
      <c r="J4" s="6"/>
      <c r="K4" s="6"/>
    </row>
    <row r="5" spans="1:11" ht="31.5">
      <c r="A5" s="4">
        <v>3</v>
      </c>
      <c r="B5" s="5" t="s">
        <v>11</v>
      </c>
      <c r="C5" s="2" t="s">
        <v>3</v>
      </c>
      <c r="D5" s="2">
        <f>(4+50+1+5+4+7+4+5)</f>
        <v>80</v>
      </c>
      <c r="E5" s="6"/>
      <c r="F5" s="6"/>
      <c r="G5" s="6"/>
      <c r="H5" s="6"/>
      <c r="I5" s="6"/>
      <c r="J5" s="6"/>
      <c r="K5" s="6"/>
    </row>
    <row r="6" spans="1:11" ht="31.5">
      <c r="A6" s="4">
        <v>4</v>
      </c>
      <c r="B6" s="5" t="s">
        <v>12</v>
      </c>
      <c r="C6" s="2" t="s">
        <v>3</v>
      </c>
      <c r="D6" s="2">
        <f>(30+1+8+4+5)</f>
        <v>48</v>
      </c>
      <c r="E6" s="6"/>
      <c r="F6" s="6"/>
      <c r="G6" s="6"/>
      <c r="H6" s="6"/>
      <c r="I6" s="6"/>
      <c r="J6" s="6"/>
      <c r="K6" s="6"/>
    </row>
    <row r="7" spans="1:11" ht="31.5">
      <c r="A7" s="4">
        <v>5</v>
      </c>
      <c r="B7" s="5" t="s">
        <v>13</v>
      </c>
      <c r="C7" s="2" t="s">
        <v>3</v>
      </c>
      <c r="D7" s="2">
        <f>(2+10+10+4)</f>
        <v>26</v>
      </c>
      <c r="E7" s="6"/>
      <c r="F7" s="6"/>
      <c r="G7" s="6"/>
      <c r="H7" s="6"/>
      <c r="I7" s="6"/>
      <c r="J7" s="6"/>
      <c r="K7" s="6"/>
    </row>
    <row r="8" spans="1:11" ht="31.5">
      <c r="A8" s="4">
        <v>6</v>
      </c>
      <c r="B8" s="5" t="s">
        <v>15</v>
      </c>
      <c r="C8" s="2" t="s">
        <v>3</v>
      </c>
      <c r="D8" s="2">
        <f>(2+1+2+3+1)</f>
        <v>9</v>
      </c>
      <c r="E8" s="6"/>
      <c r="F8" s="6"/>
      <c r="G8" s="6"/>
      <c r="H8" s="6"/>
      <c r="I8" s="6"/>
      <c r="J8" s="6"/>
      <c r="K8" s="6"/>
    </row>
    <row r="9" spans="1:11" ht="47.25">
      <c r="A9" s="4">
        <v>7</v>
      </c>
      <c r="B9" s="5" t="s">
        <v>16</v>
      </c>
      <c r="C9" s="2" t="s">
        <v>3</v>
      </c>
      <c r="D9" s="2">
        <f>(2+1+1)</f>
        <v>4</v>
      </c>
      <c r="E9" s="6"/>
      <c r="F9" s="6"/>
      <c r="G9" s="6"/>
      <c r="H9" s="6"/>
      <c r="I9" s="6"/>
      <c r="J9" s="6"/>
      <c r="K9" s="6"/>
    </row>
    <row r="10" spans="1:11" ht="47.25">
      <c r="A10" s="4">
        <v>8</v>
      </c>
      <c r="B10" s="5" t="s">
        <v>17</v>
      </c>
      <c r="C10" s="2" t="s">
        <v>4</v>
      </c>
      <c r="D10" s="2">
        <v>1</v>
      </c>
      <c r="E10" s="6"/>
      <c r="F10" s="6"/>
      <c r="G10" s="6"/>
      <c r="H10" s="6"/>
      <c r="I10" s="6"/>
      <c r="J10" s="6"/>
      <c r="K10" s="6"/>
    </row>
    <row r="11" spans="1:11" ht="47.25">
      <c r="A11" s="4">
        <v>9</v>
      </c>
      <c r="B11" s="5" t="s">
        <v>104</v>
      </c>
      <c r="C11" s="2" t="s">
        <v>4</v>
      </c>
      <c r="D11" s="2">
        <f>(1+1+2+1)</f>
        <v>5</v>
      </c>
      <c r="E11" s="6"/>
      <c r="F11" s="6"/>
      <c r="G11" s="6"/>
      <c r="H11" s="6"/>
      <c r="I11" s="6"/>
      <c r="J11" s="6"/>
      <c r="K11" s="6"/>
    </row>
    <row r="12" spans="1:11" ht="47.25">
      <c r="A12" s="4">
        <v>10</v>
      </c>
      <c r="B12" s="5" t="s">
        <v>18</v>
      </c>
      <c r="C12" s="2" t="s">
        <v>4</v>
      </c>
      <c r="D12" s="2">
        <v>3</v>
      </c>
      <c r="E12" s="6"/>
      <c r="F12" s="6"/>
      <c r="G12" s="6"/>
      <c r="H12" s="6"/>
      <c r="I12" s="6"/>
      <c r="J12" s="6"/>
      <c r="K12" s="6"/>
    </row>
    <row r="13" spans="1:11" ht="31.5">
      <c r="A13" s="4">
        <v>11</v>
      </c>
      <c r="B13" s="5" t="s">
        <v>116</v>
      </c>
      <c r="C13" s="2" t="s">
        <v>3</v>
      </c>
      <c r="D13" s="2">
        <f>(150+30+5+50+10+30)</f>
        <v>275</v>
      </c>
      <c r="E13" s="6"/>
      <c r="F13" s="6"/>
      <c r="G13" s="6"/>
      <c r="H13" s="6"/>
      <c r="I13" s="6"/>
      <c r="J13" s="6"/>
      <c r="K13" s="6"/>
    </row>
    <row r="14" spans="1:11" ht="31.5">
      <c r="A14" s="4">
        <v>12</v>
      </c>
      <c r="B14" s="5" t="s">
        <v>23</v>
      </c>
      <c r="C14" s="2" t="s">
        <v>4</v>
      </c>
      <c r="D14" s="2">
        <v>1</v>
      </c>
      <c r="E14" s="6"/>
      <c r="F14" s="6"/>
      <c r="G14" s="6"/>
      <c r="H14" s="6"/>
      <c r="I14" s="6"/>
      <c r="J14" s="6"/>
      <c r="K14" s="6"/>
    </row>
    <row r="15" spans="1:11" ht="31.5">
      <c r="A15" s="4">
        <v>13</v>
      </c>
      <c r="B15" s="5" t="s">
        <v>24</v>
      </c>
      <c r="C15" s="2" t="s">
        <v>4</v>
      </c>
      <c r="D15" s="2">
        <f>(1+1+1+1)</f>
        <v>4</v>
      </c>
      <c r="E15" s="6"/>
      <c r="F15" s="6"/>
      <c r="G15" s="6"/>
      <c r="H15" s="6"/>
      <c r="I15" s="6"/>
      <c r="J15" s="6"/>
      <c r="K15" s="6"/>
    </row>
    <row r="16" spans="1:11" ht="31.5">
      <c r="A16" s="4">
        <v>14</v>
      </c>
      <c r="B16" s="5" t="s">
        <v>47</v>
      </c>
      <c r="C16" s="2" t="s">
        <v>4</v>
      </c>
      <c r="D16" s="2">
        <v>2</v>
      </c>
      <c r="E16" s="6"/>
      <c r="F16" s="6"/>
      <c r="G16" s="6"/>
      <c r="H16" s="6"/>
      <c r="I16" s="6"/>
      <c r="J16" s="6"/>
      <c r="K16" s="6"/>
    </row>
    <row r="17" spans="1:11" ht="47.25">
      <c r="A17" s="4">
        <v>15</v>
      </c>
      <c r="B17" s="5" t="s">
        <v>105</v>
      </c>
      <c r="C17" s="2" t="s">
        <v>3</v>
      </c>
      <c r="D17" s="2">
        <f>(1+1)</f>
        <v>2</v>
      </c>
      <c r="E17" s="6"/>
      <c r="F17" s="6"/>
      <c r="G17" s="6"/>
      <c r="H17" s="6"/>
      <c r="I17" s="6"/>
      <c r="J17" s="6"/>
      <c r="K17" s="6"/>
    </row>
    <row r="18" spans="1:11" ht="31.5">
      <c r="A18" s="4">
        <v>16</v>
      </c>
      <c r="B18" s="5" t="s">
        <v>48</v>
      </c>
      <c r="C18" s="2" t="s">
        <v>3</v>
      </c>
      <c r="D18" s="2">
        <f>(10+3+4+7+3)</f>
        <v>27</v>
      </c>
      <c r="E18" s="6"/>
      <c r="F18" s="6"/>
      <c r="G18" s="6"/>
      <c r="H18" s="6"/>
      <c r="I18" s="6"/>
      <c r="J18" s="6"/>
      <c r="K18" s="6"/>
    </row>
    <row r="19" spans="1:11" ht="31.5">
      <c r="A19" s="4">
        <v>17</v>
      </c>
      <c r="B19" s="5" t="s">
        <v>49</v>
      </c>
      <c r="C19" s="2" t="s">
        <v>3</v>
      </c>
      <c r="D19" s="2">
        <f>(2+1+3+1+1)</f>
        <v>8</v>
      </c>
      <c r="E19" s="6"/>
      <c r="F19" s="6"/>
      <c r="G19" s="6"/>
      <c r="H19" s="6"/>
      <c r="I19" s="6"/>
      <c r="J19" s="6"/>
      <c r="K19" s="6"/>
    </row>
    <row r="20" spans="1:11" ht="31.5">
      <c r="A20" s="4">
        <v>18</v>
      </c>
      <c r="B20" s="5" t="s">
        <v>50</v>
      </c>
      <c r="C20" s="2" t="s">
        <v>3</v>
      </c>
      <c r="D20" s="2">
        <f>(1+2+1)</f>
        <v>4</v>
      </c>
      <c r="E20" s="6"/>
      <c r="F20" s="6"/>
      <c r="G20" s="6"/>
      <c r="H20" s="6"/>
      <c r="I20" s="6"/>
      <c r="J20" s="6"/>
      <c r="K20" s="6"/>
    </row>
    <row r="21" spans="1:11" ht="15.75">
      <c r="A21" s="4">
        <v>19</v>
      </c>
      <c r="B21" s="5" t="s">
        <v>51</v>
      </c>
      <c r="C21" s="2" t="s">
        <v>3</v>
      </c>
      <c r="D21" s="2">
        <f>(20+2+12+3+8+2+4)</f>
        <v>51</v>
      </c>
      <c r="E21" s="6"/>
      <c r="F21" s="6"/>
      <c r="G21" s="6"/>
      <c r="H21" s="6"/>
      <c r="I21" s="6"/>
      <c r="J21" s="6"/>
      <c r="K21" s="6"/>
    </row>
    <row r="22" spans="1:11" ht="47.25">
      <c r="A22" s="4">
        <v>20</v>
      </c>
      <c r="B22" s="5" t="s">
        <v>106</v>
      </c>
      <c r="C22" s="2" t="s">
        <v>3</v>
      </c>
      <c r="D22" s="2">
        <f>(3+3+5+15+4+13)</f>
        <v>43</v>
      </c>
      <c r="E22" s="6"/>
      <c r="F22" s="6"/>
      <c r="G22" s="6"/>
      <c r="H22" s="6"/>
      <c r="I22" s="6"/>
      <c r="J22" s="6"/>
      <c r="K22" s="6"/>
    </row>
    <row r="23" spans="1:11" ht="15.75">
      <c r="A23" s="4">
        <v>21</v>
      </c>
      <c r="B23" s="5" t="s">
        <v>52</v>
      </c>
      <c r="C23" s="2" t="s">
        <v>4</v>
      </c>
      <c r="D23" s="2">
        <f>(3+3+2+4)</f>
        <v>12</v>
      </c>
      <c r="E23" s="6"/>
      <c r="F23" s="6"/>
      <c r="G23" s="6"/>
      <c r="H23" s="6"/>
      <c r="I23" s="6"/>
      <c r="J23" s="6"/>
      <c r="K23" s="6"/>
    </row>
    <row r="24" spans="1:11" ht="15.75">
      <c r="A24" s="4">
        <v>22</v>
      </c>
      <c r="B24" s="5" t="s">
        <v>53</v>
      </c>
      <c r="C24" s="2" t="s">
        <v>4</v>
      </c>
      <c r="D24" s="2">
        <f>(2+2+3+2+4)</f>
        <v>13</v>
      </c>
      <c r="E24" s="6"/>
      <c r="F24" s="6"/>
      <c r="G24" s="6"/>
      <c r="H24" s="6"/>
      <c r="I24" s="6"/>
      <c r="J24" s="6"/>
      <c r="K24" s="6"/>
    </row>
    <row r="25" spans="1:11" ht="15.75">
      <c r="A25" s="4">
        <v>23</v>
      </c>
      <c r="B25" s="5" t="s">
        <v>117</v>
      </c>
      <c r="C25" s="2" t="s">
        <v>4</v>
      </c>
      <c r="D25" s="2">
        <f>(1+3+1+3+4+2+2)</f>
        <v>16</v>
      </c>
      <c r="E25" s="6"/>
      <c r="F25" s="6"/>
      <c r="G25" s="6"/>
      <c r="H25" s="6"/>
      <c r="I25" s="6"/>
      <c r="J25" s="6"/>
      <c r="K25" s="6"/>
    </row>
    <row r="26" spans="1:11" ht="15.75">
      <c r="A26" s="4">
        <v>24</v>
      </c>
      <c r="B26" s="5" t="s">
        <v>118</v>
      </c>
      <c r="C26" s="2" t="s">
        <v>4</v>
      </c>
      <c r="D26" s="2">
        <f>(2+1+2+1)</f>
        <v>6</v>
      </c>
      <c r="E26" s="6"/>
      <c r="F26" s="6"/>
      <c r="G26" s="6"/>
      <c r="H26" s="6"/>
      <c r="I26" s="6"/>
      <c r="J26" s="6"/>
      <c r="K26" s="6"/>
    </row>
    <row r="27" spans="1:11" ht="31.5">
      <c r="A27" s="4">
        <v>25</v>
      </c>
      <c r="B27" s="5" t="s">
        <v>107</v>
      </c>
      <c r="C27" s="2" t="s">
        <v>4</v>
      </c>
      <c r="D27" s="2">
        <f>(1+1)</f>
        <v>2</v>
      </c>
      <c r="E27" s="6"/>
      <c r="F27" s="6"/>
      <c r="G27" s="6"/>
      <c r="H27" s="6"/>
      <c r="I27" s="6"/>
      <c r="J27" s="6"/>
      <c r="K27" s="6"/>
    </row>
    <row r="28" spans="1:11" ht="31.5">
      <c r="A28" s="4">
        <v>26</v>
      </c>
      <c r="B28" s="7" t="s">
        <v>54</v>
      </c>
      <c r="C28" s="2" t="s">
        <v>4</v>
      </c>
      <c r="D28" s="2">
        <f>(1+3+2+1+1)</f>
        <v>8</v>
      </c>
      <c r="E28" s="6"/>
      <c r="F28" s="6"/>
      <c r="G28" s="6"/>
      <c r="H28" s="6"/>
      <c r="I28" s="6"/>
      <c r="J28" s="6"/>
      <c r="K28" s="6"/>
    </row>
    <row r="29" spans="1:11" ht="31.5">
      <c r="A29" s="4">
        <v>27</v>
      </c>
      <c r="B29" s="7" t="s">
        <v>55</v>
      </c>
      <c r="C29" s="2" t="s">
        <v>4</v>
      </c>
      <c r="D29" s="2">
        <f>(1+4+1+1+1)</f>
        <v>8</v>
      </c>
      <c r="E29" s="6"/>
      <c r="F29" s="6"/>
      <c r="G29" s="6"/>
      <c r="H29" s="6"/>
      <c r="I29" s="6"/>
      <c r="J29" s="6"/>
      <c r="K29" s="6"/>
    </row>
    <row r="30" spans="1:11" ht="31.5">
      <c r="A30" s="4">
        <v>28</v>
      </c>
      <c r="B30" s="7" t="s">
        <v>56</v>
      </c>
      <c r="C30" s="2" t="s">
        <v>4</v>
      </c>
      <c r="D30" s="2">
        <f>(1+1+1+2+1+1+1)</f>
        <v>8</v>
      </c>
      <c r="E30" s="6"/>
      <c r="F30" s="6"/>
      <c r="G30" s="6"/>
      <c r="H30" s="6"/>
      <c r="I30" s="6"/>
      <c r="J30" s="6"/>
      <c r="K30" s="6"/>
    </row>
    <row r="31" spans="1:11" ht="31.5">
      <c r="A31" s="4">
        <v>29</v>
      </c>
      <c r="B31" s="7" t="s">
        <v>57</v>
      </c>
      <c r="C31" s="2" t="s">
        <v>4</v>
      </c>
      <c r="D31" s="2">
        <v>2</v>
      </c>
      <c r="E31" s="6"/>
      <c r="F31" s="6"/>
      <c r="G31" s="6"/>
      <c r="H31" s="6"/>
      <c r="I31" s="6"/>
      <c r="J31" s="6"/>
      <c r="K31" s="6"/>
    </row>
    <row r="32" spans="1:11" ht="15.75">
      <c r="A32" s="4">
        <v>30</v>
      </c>
      <c r="B32" s="5" t="s">
        <v>59</v>
      </c>
      <c r="C32" s="2" t="s">
        <v>3</v>
      </c>
      <c r="D32" s="2">
        <v>20</v>
      </c>
      <c r="E32" s="6"/>
      <c r="F32" s="6"/>
      <c r="G32" s="6"/>
      <c r="H32" s="6"/>
      <c r="I32" s="6"/>
      <c r="J32" s="6"/>
      <c r="K32" s="6"/>
    </row>
    <row r="33" spans="1:11" ht="15.75">
      <c r="A33" s="4">
        <v>31</v>
      </c>
      <c r="B33" s="5" t="s">
        <v>58</v>
      </c>
      <c r="C33" s="2" t="s">
        <v>3</v>
      </c>
      <c r="D33" s="2">
        <v>20</v>
      </c>
      <c r="E33" s="6"/>
      <c r="F33" s="6"/>
      <c r="G33" s="6"/>
      <c r="H33" s="6"/>
      <c r="I33" s="6"/>
      <c r="J33" s="6"/>
      <c r="K33" s="6"/>
    </row>
    <row r="34" spans="1:11" ht="15.75">
      <c r="A34" s="4">
        <v>32</v>
      </c>
      <c r="B34" s="5" t="s">
        <v>60</v>
      </c>
      <c r="C34" s="2" t="s">
        <v>4</v>
      </c>
      <c r="D34" s="2">
        <f>(7+1)</f>
        <v>8</v>
      </c>
      <c r="E34" s="6"/>
      <c r="F34" s="6"/>
      <c r="G34" s="6"/>
      <c r="H34" s="6"/>
      <c r="I34" s="6"/>
      <c r="J34" s="6"/>
      <c r="K34" s="6"/>
    </row>
    <row r="35" spans="1:11" ht="15.75">
      <c r="A35" s="4">
        <v>33</v>
      </c>
      <c r="B35" s="5" t="s">
        <v>61</v>
      </c>
      <c r="C35" s="2" t="s">
        <v>4</v>
      </c>
      <c r="D35" s="2">
        <v>2</v>
      </c>
      <c r="E35" s="6"/>
      <c r="F35" s="6"/>
      <c r="G35" s="6"/>
      <c r="H35" s="6"/>
      <c r="I35" s="6"/>
      <c r="J35" s="6"/>
      <c r="K35" s="6"/>
    </row>
    <row r="36" spans="1:11" ht="31.5">
      <c r="A36" s="4">
        <v>34</v>
      </c>
      <c r="B36" s="5" t="s">
        <v>119</v>
      </c>
      <c r="C36" s="2" t="s">
        <v>4</v>
      </c>
      <c r="D36" s="2">
        <v>2</v>
      </c>
      <c r="E36" s="6"/>
      <c r="F36" s="6"/>
      <c r="G36" s="6"/>
      <c r="H36" s="6"/>
      <c r="I36" s="6"/>
      <c r="J36" s="6"/>
      <c r="K36" s="6"/>
    </row>
    <row r="37" spans="1:11" ht="63">
      <c r="A37" s="4">
        <v>35</v>
      </c>
      <c r="B37" s="5" t="s">
        <v>62</v>
      </c>
      <c r="C37" s="2" t="s">
        <v>3</v>
      </c>
      <c r="D37" s="2">
        <f>(3+2+2)</f>
        <v>7</v>
      </c>
      <c r="E37" s="6"/>
      <c r="F37" s="6"/>
      <c r="G37" s="6"/>
      <c r="H37" s="6"/>
      <c r="I37" s="6"/>
      <c r="J37" s="6"/>
      <c r="K37" s="6"/>
    </row>
    <row r="38" spans="1:11" ht="94.5">
      <c r="A38" s="4">
        <v>36</v>
      </c>
      <c r="B38" s="5" t="s">
        <v>108</v>
      </c>
      <c r="C38" s="2" t="s">
        <v>3</v>
      </c>
      <c r="D38" s="2">
        <f>(20+5+10+7+1+15+10+4+3)</f>
        <v>75</v>
      </c>
      <c r="E38" s="6"/>
      <c r="F38" s="6"/>
      <c r="G38" s="6"/>
      <c r="H38" s="6"/>
      <c r="I38" s="6"/>
      <c r="J38" s="6"/>
      <c r="K38" s="6"/>
    </row>
    <row r="39" spans="1:11" ht="31.5">
      <c r="A39" s="4">
        <v>37</v>
      </c>
      <c r="B39" s="5" t="s">
        <v>63</v>
      </c>
      <c r="C39" s="2" t="s">
        <v>3</v>
      </c>
      <c r="D39" s="2">
        <f>(4+5)</f>
        <v>9</v>
      </c>
      <c r="E39" s="6"/>
      <c r="F39" s="6"/>
      <c r="G39" s="6"/>
      <c r="H39" s="6"/>
      <c r="I39" s="6"/>
      <c r="J39" s="6"/>
      <c r="K39" s="6"/>
    </row>
    <row r="40" spans="1:11" ht="31.5">
      <c r="A40" s="4">
        <v>38</v>
      </c>
      <c r="B40" s="5" t="s">
        <v>64</v>
      </c>
      <c r="C40" s="2" t="s">
        <v>3</v>
      </c>
      <c r="D40" s="2">
        <f>(50+10+6+8+15+15)</f>
        <v>104</v>
      </c>
      <c r="E40" s="6"/>
      <c r="F40" s="6"/>
      <c r="G40" s="6"/>
      <c r="H40" s="6"/>
      <c r="I40" s="6"/>
      <c r="J40" s="6"/>
      <c r="K40" s="6"/>
    </row>
    <row r="41" spans="1:11" ht="31.5">
      <c r="A41" s="4">
        <v>39</v>
      </c>
      <c r="B41" s="5" t="s">
        <v>65</v>
      </c>
      <c r="C41" s="2" t="s">
        <v>3</v>
      </c>
      <c r="D41" s="2">
        <f>(50+7+10+4+15+6)</f>
        <v>92</v>
      </c>
      <c r="E41" s="6"/>
      <c r="F41" s="6"/>
      <c r="G41" s="6"/>
      <c r="H41" s="6"/>
      <c r="I41" s="6"/>
      <c r="J41" s="6"/>
      <c r="K41" s="6"/>
    </row>
    <row r="42" spans="1:11" ht="31.5">
      <c r="A42" s="4">
        <v>40</v>
      </c>
      <c r="B42" s="5" t="s">
        <v>66</v>
      </c>
      <c r="C42" s="2" t="s">
        <v>3</v>
      </c>
      <c r="D42" s="2">
        <f>(1200+100+500+600+600+600+300)</f>
        <v>3900</v>
      </c>
      <c r="E42" s="6"/>
      <c r="F42" s="6"/>
      <c r="G42" s="6"/>
      <c r="H42" s="6"/>
      <c r="I42" s="6"/>
      <c r="J42" s="6"/>
      <c r="K42" s="6"/>
    </row>
    <row r="43" spans="1:11" ht="47.25">
      <c r="A43" s="4">
        <v>41</v>
      </c>
      <c r="B43" s="5" t="s">
        <v>67</v>
      </c>
      <c r="C43" s="2" t="s">
        <v>3</v>
      </c>
      <c r="D43" s="2">
        <f>(10+20)</f>
        <v>30</v>
      </c>
      <c r="E43" s="6"/>
      <c r="F43" s="6"/>
      <c r="G43" s="6"/>
      <c r="H43" s="6"/>
      <c r="I43" s="6"/>
      <c r="J43" s="6"/>
      <c r="K43" s="6"/>
    </row>
    <row r="44" spans="1:11" ht="31.5">
      <c r="A44" s="4">
        <v>42</v>
      </c>
      <c r="B44" s="5" t="s">
        <v>68</v>
      </c>
      <c r="C44" s="2" t="s">
        <v>4</v>
      </c>
      <c r="D44" s="2">
        <v>2</v>
      </c>
      <c r="E44" s="6"/>
      <c r="F44" s="6"/>
      <c r="G44" s="6"/>
      <c r="H44" s="6"/>
      <c r="I44" s="6"/>
      <c r="J44" s="6"/>
      <c r="K44" s="6"/>
    </row>
    <row r="45" spans="1:11" ht="31.5">
      <c r="A45" s="4">
        <v>43</v>
      </c>
      <c r="B45" s="5" t="s">
        <v>69</v>
      </c>
      <c r="C45" s="2" t="s">
        <v>4</v>
      </c>
      <c r="D45" s="2">
        <f>(5+1)</f>
        <v>6</v>
      </c>
      <c r="E45" s="6"/>
      <c r="F45" s="6"/>
      <c r="G45" s="6"/>
      <c r="H45" s="6"/>
      <c r="I45" s="6"/>
      <c r="J45" s="6"/>
      <c r="K45" s="6"/>
    </row>
    <row r="46" spans="1:11" ht="31.5">
      <c r="A46" s="4">
        <v>44</v>
      </c>
      <c r="B46" s="5" t="s">
        <v>109</v>
      </c>
      <c r="C46" s="2" t="s">
        <v>3</v>
      </c>
      <c r="D46" s="2">
        <f>(1+3+1+4+1+2+1)</f>
        <v>13</v>
      </c>
      <c r="E46" s="6"/>
      <c r="F46" s="6"/>
      <c r="G46" s="6"/>
      <c r="H46" s="6"/>
      <c r="I46" s="6"/>
      <c r="J46" s="6"/>
      <c r="K46" s="6"/>
    </row>
    <row r="47" spans="1:11" ht="15.75">
      <c r="A47" s="4">
        <v>45</v>
      </c>
      <c r="B47" s="5" t="s">
        <v>70</v>
      </c>
      <c r="C47" s="2" t="s">
        <v>4</v>
      </c>
      <c r="D47" s="2">
        <f>(1+1+5+1)</f>
        <v>8</v>
      </c>
      <c r="E47" s="6"/>
      <c r="F47" s="6"/>
      <c r="G47" s="6"/>
      <c r="H47" s="6"/>
      <c r="I47" s="6"/>
      <c r="J47" s="6"/>
      <c r="K47" s="6"/>
    </row>
    <row r="48" spans="1:11" ht="47.25">
      <c r="A48" s="4">
        <v>46</v>
      </c>
      <c r="B48" s="5" t="s">
        <v>71</v>
      </c>
      <c r="C48" s="2" t="s">
        <v>3</v>
      </c>
      <c r="D48" s="2">
        <f>(1+2+4+1+6+5)</f>
        <v>19</v>
      </c>
      <c r="E48" s="6"/>
      <c r="F48" s="6"/>
      <c r="G48" s="6"/>
      <c r="H48" s="6"/>
      <c r="I48" s="6"/>
      <c r="J48" s="6"/>
      <c r="K48" s="6"/>
    </row>
    <row r="49" spans="1:11" ht="47.25">
      <c r="A49" s="4">
        <v>47</v>
      </c>
      <c r="B49" s="5" t="s">
        <v>72</v>
      </c>
      <c r="C49" s="2" t="s">
        <v>3</v>
      </c>
      <c r="D49" s="2">
        <f>(12+2+1+2+2+5+2+5+6)</f>
        <v>37</v>
      </c>
      <c r="E49" s="6"/>
      <c r="F49" s="6"/>
      <c r="G49" s="6"/>
      <c r="H49" s="6"/>
      <c r="I49" s="6"/>
      <c r="J49" s="6"/>
      <c r="K49" s="6"/>
    </row>
    <row r="50" spans="1:11" ht="47.25">
      <c r="A50" s="4">
        <v>48</v>
      </c>
      <c r="B50" s="5" t="s">
        <v>73</v>
      </c>
      <c r="C50" s="2" t="s">
        <v>3</v>
      </c>
      <c r="D50" s="2">
        <f>(25+1)</f>
        <v>26</v>
      </c>
      <c r="E50" s="6"/>
      <c r="F50" s="6"/>
      <c r="G50" s="6"/>
      <c r="H50" s="6"/>
      <c r="I50" s="6"/>
      <c r="J50" s="6"/>
      <c r="K50" s="6"/>
    </row>
    <row r="51" spans="1:11" ht="15.75">
      <c r="A51" s="4">
        <v>49</v>
      </c>
      <c r="B51" s="5" t="s">
        <v>22</v>
      </c>
      <c r="C51" s="2" t="s">
        <v>3</v>
      </c>
      <c r="D51" s="2">
        <v>5</v>
      </c>
      <c r="E51" s="6"/>
      <c r="F51" s="6"/>
      <c r="G51" s="6"/>
      <c r="H51" s="6"/>
      <c r="I51" s="6"/>
      <c r="J51" s="6"/>
      <c r="K51" s="6"/>
    </row>
    <row r="52" spans="1:11" ht="31.5">
      <c r="A52" s="4">
        <v>50</v>
      </c>
      <c r="B52" s="5" t="s">
        <v>110</v>
      </c>
      <c r="C52" s="2" t="s">
        <v>3</v>
      </c>
      <c r="D52" s="2">
        <f>(3+3+1+2+1)</f>
        <v>10</v>
      </c>
      <c r="E52" s="6"/>
      <c r="F52" s="6"/>
      <c r="G52" s="6"/>
      <c r="H52" s="6"/>
      <c r="I52" s="6"/>
      <c r="J52" s="6"/>
      <c r="K52" s="6"/>
    </row>
    <row r="53" spans="1:11" ht="31.5">
      <c r="A53" s="4">
        <v>51</v>
      </c>
      <c r="B53" s="5" t="s">
        <v>74</v>
      </c>
      <c r="C53" s="2" t="s">
        <v>4</v>
      </c>
      <c r="D53" s="2">
        <f>(4+1+4+1)</f>
        <v>10</v>
      </c>
      <c r="E53" s="6"/>
      <c r="F53" s="6"/>
      <c r="G53" s="6"/>
      <c r="H53" s="6"/>
      <c r="I53" s="6"/>
      <c r="J53" s="6"/>
      <c r="K53" s="6"/>
    </row>
    <row r="54" spans="1:11" ht="31.5">
      <c r="A54" s="4">
        <v>52</v>
      </c>
      <c r="B54" s="5" t="s">
        <v>120</v>
      </c>
      <c r="C54" s="2" t="s">
        <v>3</v>
      </c>
      <c r="D54" s="2">
        <f>(50+100)</f>
        <v>150</v>
      </c>
      <c r="E54" s="6"/>
      <c r="F54" s="6"/>
      <c r="G54" s="6"/>
      <c r="H54" s="6"/>
      <c r="I54" s="6"/>
      <c r="J54" s="6"/>
      <c r="K54" s="6"/>
    </row>
    <row r="55" spans="1:11" ht="31.5">
      <c r="A55" s="4">
        <v>53</v>
      </c>
      <c r="B55" s="5" t="s">
        <v>75</v>
      </c>
      <c r="C55" s="2" t="s">
        <v>3</v>
      </c>
      <c r="D55" s="2">
        <f>(30+8+7+1+5)+2</f>
        <v>53</v>
      </c>
      <c r="E55" s="6"/>
      <c r="F55" s="6"/>
      <c r="G55" s="6"/>
      <c r="H55" s="6"/>
      <c r="I55" s="6"/>
      <c r="J55" s="6"/>
      <c r="K55" s="6"/>
    </row>
    <row r="56" spans="1:11" ht="34.5">
      <c r="A56" s="4">
        <v>54</v>
      </c>
      <c r="B56" s="5" t="s">
        <v>76</v>
      </c>
      <c r="C56" s="2" t="s">
        <v>5</v>
      </c>
      <c r="D56" s="2">
        <v>4</v>
      </c>
      <c r="E56" s="6"/>
      <c r="F56" s="6"/>
      <c r="G56" s="6"/>
      <c r="H56" s="6"/>
      <c r="I56" s="6"/>
      <c r="J56" s="6"/>
      <c r="K56" s="6"/>
    </row>
    <row r="57" spans="1:11" ht="50.25">
      <c r="A57" s="4">
        <v>55</v>
      </c>
      <c r="B57" s="5" t="s">
        <v>77</v>
      </c>
      <c r="C57" s="3" t="s">
        <v>5</v>
      </c>
      <c r="D57" s="3">
        <v>5</v>
      </c>
      <c r="E57" s="6"/>
      <c r="F57" s="6"/>
      <c r="G57" s="6"/>
      <c r="H57" s="6"/>
      <c r="I57" s="6"/>
      <c r="J57" s="6"/>
      <c r="K57" s="6"/>
    </row>
    <row r="58" spans="1:11" ht="50.25">
      <c r="A58" s="4">
        <v>56</v>
      </c>
      <c r="B58" s="5" t="s">
        <v>78</v>
      </c>
      <c r="C58" s="3" t="s">
        <v>5</v>
      </c>
      <c r="D58" s="3">
        <f>(30+50+50+50+50+170)</f>
        <v>400</v>
      </c>
      <c r="E58" s="6"/>
      <c r="F58" s="6"/>
      <c r="G58" s="6"/>
      <c r="H58" s="6"/>
      <c r="I58" s="6"/>
      <c r="J58" s="6"/>
      <c r="K58" s="6"/>
    </row>
    <row r="59" spans="1:11" ht="50.25">
      <c r="A59" s="4">
        <v>57</v>
      </c>
      <c r="B59" s="5" t="s">
        <v>79</v>
      </c>
      <c r="C59" s="2" t="s">
        <v>5</v>
      </c>
      <c r="D59" s="2">
        <v>2</v>
      </c>
      <c r="E59" s="6"/>
      <c r="F59" s="6"/>
      <c r="G59" s="6"/>
      <c r="H59" s="6"/>
      <c r="I59" s="6"/>
      <c r="J59" s="6"/>
      <c r="K59" s="6"/>
    </row>
    <row r="60" spans="1:11" ht="50.25">
      <c r="A60" s="4">
        <v>58</v>
      </c>
      <c r="B60" s="5" t="s">
        <v>80</v>
      </c>
      <c r="C60" s="2" t="s">
        <v>5</v>
      </c>
      <c r="D60" s="2">
        <f>(1+1+1)</f>
        <v>3</v>
      </c>
      <c r="E60" s="6"/>
      <c r="F60" s="6"/>
      <c r="G60" s="6"/>
      <c r="H60" s="6"/>
      <c r="I60" s="6"/>
      <c r="J60" s="6"/>
      <c r="K60" s="6"/>
    </row>
    <row r="61" spans="1:11" ht="50.25">
      <c r="A61" s="4">
        <v>59</v>
      </c>
      <c r="B61" s="5" t="s">
        <v>81</v>
      </c>
      <c r="C61" s="2" t="s">
        <v>5</v>
      </c>
      <c r="D61" s="2">
        <f>(2+1+5)</f>
        <v>8</v>
      </c>
      <c r="E61" s="6"/>
      <c r="F61" s="6"/>
      <c r="G61" s="6"/>
      <c r="H61" s="6"/>
      <c r="I61" s="6"/>
      <c r="J61" s="6"/>
      <c r="K61" s="6"/>
    </row>
    <row r="62" spans="1:11" ht="50.25">
      <c r="A62" s="4">
        <v>60</v>
      </c>
      <c r="B62" s="5" t="s">
        <v>82</v>
      </c>
      <c r="C62" s="2" t="s">
        <v>5</v>
      </c>
      <c r="D62" s="2">
        <v>5</v>
      </c>
      <c r="E62" s="6"/>
      <c r="F62" s="6"/>
      <c r="G62" s="6"/>
      <c r="H62" s="6"/>
      <c r="I62" s="6"/>
      <c r="J62" s="6"/>
      <c r="K62" s="6"/>
    </row>
    <row r="63" spans="1:11" ht="50.25">
      <c r="A63" s="4">
        <v>61</v>
      </c>
      <c r="B63" s="5" t="s">
        <v>83</v>
      </c>
      <c r="C63" s="2" t="s">
        <v>5</v>
      </c>
      <c r="D63" s="2">
        <v>1</v>
      </c>
      <c r="E63" s="6"/>
      <c r="F63" s="6"/>
      <c r="G63" s="6"/>
      <c r="H63" s="6"/>
      <c r="I63" s="6"/>
      <c r="J63" s="6"/>
      <c r="K63" s="6"/>
    </row>
    <row r="64" spans="1:11" ht="50.25">
      <c r="A64" s="4">
        <v>62</v>
      </c>
      <c r="B64" s="5" t="s">
        <v>84</v>
      </c>
      <c r="C64" s="2" t="s">
        <v>5</v>
      </c>
      <c r="D64" s="2">
        <v>2</v>
      </c>
      <c r="E64" s="6"/>
      <c r="F64" s="6"/>
      <c r="G64" s="6"/>
      <c r="H64" s="6"/>
      <c r="I64" s="6"/>
      <c r="J64" s="6"/>
      <c r="K64" s="6"/>
    </row>
    <row r="65" spans="1:11" ht="15.75">
      <c r="A65" s="4">
        <v>63</v>
      </c>
      <c r="B65" s="5" t="s">
        <v>85</v>
      </c>
      <c r="C65" s="2" t="s">
        <v>4</v>
      </c>
      <c r="D65" s="2">
        <f>(3+4)</f>
        <v>7</v>
      </c>
      <c r="E65" s="6"/>
      <c r="F65" s="6"/>
      <c r="G65" s="6"/>
      <c r="H65" s="6"/>
      <c r="I65" s="6"/>
      <c r="J65" s="6"/>
      <c r="K65" s="6"/>
    </row>
    <row r="66" spans="1:11" ht="15.75">
      <c r="A66" s="4">
        <v>64</v>
      </c>
      <c r="B66" s="5" t="s">
        <v>86</v>
      </c>
      <c r="C66" s="2" t="s">
        <v>3</v>
      </c>
      <c r="D66" s="2">
        <f>(10+1+2+8+2)</f>
        <v>23</v>
      </c>
      <c r="E66" s="6"/>
      <c r="F66" s="6"/>
      <c r="G66" s="6"/>
      <c r="H66" s="6"/>
      <c r="I66" s="6"/>
      <c r="J66" s="6"/>
      <c r="K66" s="6"/>
    </row>
    <row r="67" spans="1:11" ht="63">
      <c r="A67" s="4">
        <v>65</v>
      </c>
      <c r="B67" s="5" t="s">
        <v>111</v>
      </c>
      <c r="C67" s="2" t="s">
        <v>3</v>
      </c>
      <c r="D67" s="2">
        <f>(1+1+2)</f>
        <v>4</v>
      </c>
      <c r="E67" s="6"/>
      <c r="F67" s="6"/>
      <c r="G67" s="6"/>
      <c r="H67" s="6"/>
      <c r="I67" s="6"/>
      <c r="J67" s="6"/>
      <c r="K67" s="6"/>
    </row>
    <row r="68" spans="1:11" ht="15.75">
      <c r="A68" s="4">
        <v>66</v>
      </c>
      <c r="B68" s="5" t="s">
        <v>121</v>
      </c>
      <c r="C68" s="2" t="s">
        <v>4</v>
      </c>
      <c r="D68" s="2">
        <v>3</v>
      </c>
      <c r="E68" s="6"/>
      <c r="F68" s="6"/>
      <c r="G68" s="6"/>
      <c r="H68" s="6"/>
      <c r="I68" s="6"/>
      <c r="J68" s="6"/>
      <c r="K68" s="6"/>
    </row>
    <row r="69" spans="1:11" ht="15.75">
      <c r="A69" s="4">
        <v>67</v>
      </c>
      <c r="B69" s="5" t="s">
        <v>20</v>
      </c>
      <c r="C69" s="2" t="s">
        <v>3</v>
      </c>
      <c r="D69" s="2">
        <v>5</v>
      </c>
      <c r="E69" s="6"/>
      <c r="F69" s="6"/>
      <c r="G69" s="6"/>
      <c r="H69" s="6"/>
      <c r="I69" s="6"/>
      <c r="J69" s="6"/>
      <c r="K69" s="6"/>
    </row>
    <row r="70" spans="1:11" ht="15.75">
      <c r="A70" s="4">
        <v>68</v>
      </c>
      <c r="B70" s="5" t="s">
        <v>19</v>
      </c>
      <c r="C70" s="2" t="s">
        <v>3</v>
      </c>
      <c r="D70" s="2">
        <v>5</v>
      </c>
      <c r="E70" s="6"/>
      <c r="F70" s="6"/>
      <c r="G70" s="6"/>
      <c r="H70" s="6"/>
      <c r="I70" s="6"/>
      <c r="J70" s="6"/>
      <c r="K70" s="6"/>
    </row>
    <row r="71" spans="1:11" ht="15.75">
      <c r="A71" s="4">
        <v>69</v>
      </c>
      <c r="B71" s="5" t="s">
        <v>6</v>
      </c>
      <c r="C71" s="2" t="s">
        <v>3</v>
      </c>
      <c r="D71" s="2">
        <f>(2+4+1)</f>
        <v>7</v>
      </c>
      <c r="E71" s="6"/>
      <c r="F71" s="6"/>
      <c r="G71" s="6"/>
      <c r="H71" s="6"/>
      <c r="I71" s="6"/>
      <c r="J71" s="6"/>
      <c r="K71" s="6"/>
    </row>
    <row r="72" spans="1:11" ht="31.5">
      <c r="A72" s="4">
        <v>70</v>
      </c>
      <c r="B72" s="5" t="s">
        <v>87</v>
      </c>
      <c r="C72" s="2" t="s">
        <v>3</v>
      </c>
      <c r="D72" s="2">
        <f>(1+1)</f>
        <v>2</v>
      </c>
      <c r="E72" s="6"/>
      <c r="F72" s="6"/>
      <c r="G72" s="6"/>
      <c r="H72" s="6"/>
      <c r="I72" s="6"/>
      <c r="J72" s="6"/>
      <c r="K72" s="6"/>
    </row>
    <row r="73" spans="1:11" ht="50.25">
      <c r="A73" s="4">
        <v>71</v>
      </c>
      <c r="B73" s="5" t="s">
        <v>14</v>
      </c>
      <c r="C73" s="2" t="s">
        <v>4</v>
      </c>
      <c r="D73" s="2">
        <f>(12+1+3+1+11+2+2)</f>
        <v>32</v>
      </c>
      <c r="E73" s="6"/>
      <c r="F73" s="6"/>
      <c r="G73" s="6"/>
      <c r="H73" s="6"/>
      <c r="I73" s="6"/>
      <c r="J73" s="6"/>
      <c r="K73" s="6"/>
    </row>
    <row r="74" spans="1:11" ht="31.5">
      <c r="A74" s="4">
        <v>72</v>
      </c>
      <c r="B74" s="5" t="s">
        <v>88</v>
      </c>
      <c r="C74" s="2" t="s">
        <v>4</v>
      </c>
      <c r="D74" s="2">
        <f>(5+1+4+2)</f>
        <v>12</v>
      </c>
      <c r="E74" s="6"/>
      <c r="F74" s="6"/>
      <c r="G74" s="6"/>
      <c r="H74" s="6"/>
      <c r="I74" s="6"/>
      <c r="J74" s="6"/>
      <c r="K74" s="6"/>
    </row>
    <row r="75" spans="1:11" ht="31.5">
      <c r="A75" s="4">
        <v>73</v>
      </c>
      <c r="B75" s="5" t="s">
        <v>89</v>
      </c>
      <c r="C75" s="2" t="s">
        <v>4</v>
      </c>
      <c r="D75" s="2">
        <f>(30+1)</f>
        <v>31</v>
      </c>
      <c r="E75" s="6"/>
      <c r="F75" s="6"/>
      <c r="G75" s="6"/>
      <c r="H75" s="6"/>
      <c r="I75" s="6"/>
      <c r="J75" s="6"/>
      <c r="K75" s="6"/>
    </row>
    <row r="76" spans="1:11" ht="31.5">
      <c r="A76" s="4">
        <v>74</v>
      </c>
      <c r="B76" s="5" t="s">
        <v>90</v>
      </c>
      <c r="C76" s="2" t="s">
        <v>4</v>
      </c>
      <c r="D76" s="2">
        <f>(30+1)</f>
        <v>31</v>
      </c>
      <c r="E76" s="6"/>
      <c r="F76" s="6"/>
      <c r="G76" s="6"/>
      <c r="H76" s="6"/>
      <c r="I76" s="6"/>
      <c r="J76" s="6"/>
      <c r="K76" s="6"/>
    </row>
    <row r="77" spans="1:11" ht="31.5">
      <c r="A77" s="4">
        <v>75</v>
      </c>
      <c r="B77" s="5" t="s">
        <v>91</v>
      </c>
      <c r="C77" s="2" t="s">
        <v>4</v>
      </c>
      <c r="D77" s="2">
        <f>(20+3)</f>
        <v>23</v>
      </c>
      <c r="E77" s="6"/>
      <c r="F77" s="6"/>
      <c r="G77" s="6"/>
      <c r="H77" s="6"/>
      <c r="I77" s="6"/>
      <c r="J77" s="6"/>
      <c r="K77" s="6"/>
    </row>
    <row r="78" spans="1:11" ht="34.5">
      <c r="A78" s="4">
        <v>76</v>
      </c>
      <c r="B78" s="5" t="s">
        <v>92</v>
      </c>
      <c r="C78" s="2" t="s">
        <v>4</v>
      </c>
      <c r="D78" s="2">
        <v>10</v>
      </c>
      <c r="E78" s="6"/>
      <c r="F78" s="6"/>
      <c r="G78" s="6"/>
      <c r="H78" s="6"/>
      <c r="I78" s="6"/>
      <c r="J78" s="6"/>
      <c r="K78" s="6"/>
    </row>
    <row r="79" spans="1:11" ht="50.25">
      <c r="A79" s="4">
        <v>77</v>
      </c>
      <c r="B79" s="5" t="s">
        <v>122</v>
      </c>
      <c r="C79" s="2" t="s">
        <v>4</v>
      </c>
      <c r="D79" s="2">
        <v>10</v>
      </c>
      <c r="E79" s="6"/>
      <c r="F79" s="6"/>
      <c r="G79" s="6"/>
      <c r="H79" s="6"/>
      <c r="I79" s="6"/>
      <c r="J79" s="6"/>
      <c r="K79" s="6"/>
    </row>
    <row r="80" spans="1:11" ht="63">
      <c r="A80" s="4">
        <v>78</v>
      </c>
      <c r="B80" s="5" t="s">
        <v>93</v>
      </c>
      <c r="C80" s="2" t="s">
        <v>3</v>
      </c>
      <c r="D80" s="2">
        <f>(10+2+2+1)</f>
        <v>15</v>
      </c>
      <c r="E80" s="6"/>
      <c r="F80" s="6"/>
      <c r="G80" s="6"/>
      <c r="H80" s="6"/>
      <c r="I80" s="6"/>
      <c r="J80" s="6"/>
      <c r="K80" s="6"/>
    </row>
    <row r="81" spans="1:11" ht="78.75">
      <c r="A81" s="4">
        <v>79</v>
      </c>
      <c r="B81" s="5" t="s">
        <v>94</v>
      </c>
      <c r="C81" s="2" t="s">
        <v>3</v>
      </c>
      <c r="D81" s="2">
        <f>(8+10+10+10+31+5)</f>
        <v>74</v>
      </c>
      <c r="E81" s="6"/>
      <c r="F81" s="6"/>
      <c r="G81" s="6"/>
      <c r="H81" s="6"/>
      <c r="I81" s="6"/>
      <c r="J81" s="6"/>
      <c r="K81" s="6"/>
    </row>
    <row r="82" spans="1:11" ht="78.75">
      <c r="A82" s="4">
        <v>80</v>
      </c>
      <c r="B82" s="5" t="s">
        <v>95</v>
      </c>
      <c r="C82" s="2" t="s">
        <v>3</v>
      </c>
      <c r="D82" s="2">
        <f>(39+18+20+12+32+53+30+3+2)</f>
        <v>209</v>
      </c>
      <c r="E82" s="6"/>
      <c r="F82" s="6"/>
      <c r="G82" s="6"/>
      <c r="H82" s="6"/>
      <c r="I82" s="6"/>
      <c r="J82" s="6"/>
      <c r="K82" s="6"/>
    </row>
    <row r="83" spans="1:11" ht="78.75">
      <c r="A83" s="4">
        <v>81</v>
      </c>
      <c r="B83" s="5" t="s">
        <v>7</v>
      </c>
      <c r="C83" s="2" t="s">
        <v>3</v>
      </c>
      <c r="D83" s="2">
        <v>5</v>
      </c>
      <c r="E83" s="6"/>
      <c r="F83" s="6"/>
      <c r="G83" s="6"/>
      <c r="H83" s="6"/>
      <c r="I83" s="6"/>
      <c r="J83" s="6"/>
      <c r="K83" s="6"/>
    </row>
    <row r="84" spans="1:11" ht="34.5">
      <c r="A84" s="4">
        <v>82</v>
      </c>
      <c r="B84" s="5" t="s">
        <v>96</v>
      </c>
      <c r="C84" s="2" t="s">
        <v>3</v>
      </c>
      <c r="D84" s="2">
        <f>(50+15+120+30+30)</f>
        <v>245</v>
      </c>
      <c r="E84" s="6"/>
      <c r="F84" s="6"/>
      <c r="G84" s="6"/>
      <c r="H84" s="6"/>
      <c r="I84" s="6"/>
      <c r="J84" s="6"/>
      <c r="K84" s="6"/>
    </row>
    <row r="85" spans="1:11" ht="47.25">
      <c r="A85" s="4">
        <v>83</v>
      </c>
      <c r="B85" s="5" t="s">
        <v>97</v>
      </c>
      <c r="C85" s="2" t="s">
        <v>3</v>
      </c>
      <c r="D85" s="2">
        <f>(30+30+30)</f>
        <v>90</v>
      </c>
      <c r="E85" s="6"/>
      <c r="F85" s="6"/>
      <c r="G85" s="6"/>
      <c r="H85" s="6"/>
      <c r="I85" s="6"/>
      <c r="J85" s="6"/>
      <c r="K85" s="6"/>
    </row>
    <row r="86" spans="1:11" ht="63">
      <c r="A86" s="4">
        <v>84</v>
      </c>
      <c r="B86" s="5" t="s">
        <v>114</v>
      </c>
      <c r="C86" s="2" t="s">
        <v>3</v>
      </c>
      <c r="D86" s="2">
        <f>(50+20+60+45)</f>
        <v>175</v>
      </c>
      <c r="E86" s="6"/>
      <c r="F86" s="6"/>
      <c r="G86" s="6"/>
      <c r="H86" s="6"/>
      <c r="I86" s="6"/>
      <c r="J86" s="6"/>
      <c r="K86" s="6"/>
    </row>
    <row r="87" spans="1:11" ht="15.75">
      <c r="A87" s="4">
        <v>85</v>
      </c>
      <c r="B87" s="5" t="s">
        <v>37</v>
      </c>
      <c r="C87" s="2" t="s">
        <v>4</v>
      </c>
      <c r="D87" s="2">
        <f>(3+2)</f>
        <v>5</v>
      </c>
      <c r="E87" s="6"/>
      <c r="F87" s="6"/>
      <c r="G87" s="6"/>
      <c r="H87" s="6"/>
      <c r="I87" s="6"/>
      <c r="J87" s="6"/>
      <c r="K87" s="6"/>
    </row>
    <row r="88" spans="1:11" ht="15.75">
      <c r="A88" s="4">
        <v>86</v>
      </c>
      <c r="B88" s="5" t="s">
        <v>36</v>
      </c>
      <c r="C88" s="2" t="s">
        <v>3</v>
      </c>
      <c r="D88" s="2">
        <f>(20+7+19+5+4)</f>
        <v>55</v>
      </c>
      <c r="E88" s="6"/>
      <c r="F88" s="6"/>
      <c r="G88" s="6"/>
      <c r="H88" s="6"/>
      <c r="I88" s="6"/>
      <c r="J88" s="6"/>
      <c r="K88" s="6"/>
    </row>
    <row r="89" spans="1:11" ht="15.75">
      <c r="A89" s="4">
        <v>87</v>
      </c>
      <c r="B89" s="5" t="s">
        <v>35</v>
      </c>
      <c r="C89" s="2" t="s">
        <v>4</v>
      </c>
      <c r="D89" s="2">
        <f>(1+4+2)</f>
        <v>7</v>
      </c>
      <c r="E89" s="6"/>
      <c r="F89" s="6"/>
      <c r="G89" s="6"/>
      <c r="H89" s="6"/>
      <c r="I89" s="6"/>
      <c r="J89" s="6"/>
      <c r="K89" s="6"/>
    </row>
    <row r="90" spans="1:11" ht="15.75">
      <c r="A90" s="4">
        <v>88</v>
      </c>
      <c r="B90" s="5" t="s">
        <v>34</v>
      </c>
      <c r="C90" s="2" t="s">
        <v>3</v>
      </c>
      <c r="D90" s="2">
        <f>(3+3+3+1+10)</f>
        <v>20</v>
      </c>
      <c r="E90" s="6"/>
      <c r="F90" s="6"/>
      <c r="G90" s="6"/>
      <c r="H90" s="6"/>
      <c r="I90" s="6"/>
      <c r="J90" s="6"/>
      <c r="K90" s="6"/>
    </row>
    <row r="91" spans="1:11" ht="47.25">
      <c r="A91" s="4">
        <v>89</v>
      </c>
      <c r="B91" s="5" t="s">
        <v>33</v>
      </c>
      <c r="C91" s="2" t="s">
        <v>3</v>
      </c>
      <c r="D91" s="2">
        <v>20</v>
      </c>
      <c r="E91" s="6"/>
      <c r="F91" s="6"/>
      <c r="G91" s="6"/>
      <c r="H91" s="6"/>
      <c r="I91" s="6"/>
      <c r="J91" s="6"/>
      <c r="K91" s="6"/>
    </row>
    <row r="92" spans="1:11" ht="47.25">
      <c r="A92" s="4">
        <v>90</v>
      </c>
      <c r="B92" s="5" t="s">
        <v>32</v>
      </c>
      <c r="C92" s="2" t="s">
        <v>4</v>
      </c>
      <c r="D92" s="2">
        <f>(2+1+2+1)</f>
        <v>6</v>
      </c>
      <c r="E92" s="6"/>
      <c r="F92" s="6"/>
      <c r="G92" s="6"/>
      <c r="H92" s="6"/>
      <c r="I92" s="6"/>
      <c r="J92" s="6"/>
      <c r="K92" s="6"/>
    </row>
    <row r="93" spans="1:11" ht="31.5">
      <c r="A93" s="4">
        <v>91</v>
      </c>
      <c r="B93" s="5" t="s">
        <v>112</v>
      </c>
      <c r="C93" s="2" t="s">
        <v>4</v>
      </c>
      <c r="D93" s="2">
        <v>15</v>
      </c>
      <c r="E93" s="6"/>
      <c r="F93" s="6"/>
      <c r="G93" s="6"/>
      <c r="H93" s="6"/>
      <c r="I93" s="6"/>
      <c r="J93" s="6"/>
      <c r="K93" s="6"/>
    </row>
    <row r="94" spans="1:11" ht="31.5">
      <c r="A94" s="4">
        <v>92</v>
      </c>
      <c r="B94" s="5" t="s">
        <v>26</v>
      </c>
      <c r="C94" s="2" t="s">
        <v>4</v>
      </c>
      <c r="D94" s="2">
        <v>10</v>
      </c>
      <c r="E94" s="6"/>
      <c r="F94" s="6"/>
      <c r="G94" s="6"/>
      <c r="H94" s="6"/>
      <c r="I94" s="6"/>
      <c r="J94" s="6"/>
      <c r="K94" s="6"/>
    </row>
    <row r="95" spans="1:11" ht="15.75">
      <c r="A95" s="4">
        <v>93</v>
      </c>
      <c r="B95" s="5" t="s">
        <v>21</v>
      </c>
      <c r="C95" s="2"/>
      <c r="D95" s="2"/>
      <c r="E95" s="6"/>
      <c r="F95" s="6"/>
      <c r="G95" s="6"/>
      <c r="H95" s="6"/>
      <c r="I95" s="6"/>
      <c r="J95" s="6"/>
      <c r="K95" s="6"/>
    </row>
    <row r="96" spans="1:11" ht="31.5">
      <c r="A96" s="4">
        <v>94</v>
      </c>
      <c r="B96" s="5" t="s">
        <v>25</v>
      </c>
      <c r="C96" s="2" t="s">
        <v>3</v>
      </c>
      <c r="D96" s="2">
        <v>3</v>
      </c>
      <c r="E96" s="6"/>
      <c r="F96" s="6"/>
      <c r="G96" s="6"/>
      <c r="H96" s="6"/>
      <c r="I96" s="6"/>
      <c r="J96" s="6"/>
      <c r="K96" s="6"/>
    </row>
    <row r="97" spans="1:11" ht="15.75">
      <c r="A97" s="4">
        <v>95</v>
      </c>
      <c r="B97" s="5" t="s">
        <v>27</v>
      </c>
      <c r="C97" s="2" t="s">
        <v>3</v>
      </c>
      <c r="D97" s="2">
        <f>(1+3+1+2+2+1+2)</f>
        <v>12</v>
      </c>
      <c r="E97" s="6"/>
      <c r="F97" s="6"/>
      <c r="G97" s="6"/>
      <c r="H97" s="6"/>
      <c r="I97" s="6"/>
      <c r="J97" s="6"/>
      <c r="K97" s="6"/>
    </row>
    <row r="98" spans="1:11" ht="31.5">
      <c r="A98" s="4">
        <v>96</v>
      </c>
      <c r="B98" s="5" t="s">
        <v>28</v>
      </c>
      <c r="C98" s="2" t="s">
        <v>3</v>
      </c>
      <c r="D98" s="2">
        <f>(1+20+23+7+1+3+5+7+2)</f>
        <v>69</v>
      </c>
      <c r="E98" s="6"/>
      <c r="F98" s="6"/>
      <c r="G98" s="6"/>
      <c r="H98" s="6"/>
      <c r="I98" s="6"/>
      <c r="J98" s="6"/>
      <c r="K98" s="6"/>
    </row>
    <row r="99" spans="1:11" ht="47.25">
      <c r="A99" s="4">
        <v>97</v>
      </c>
      <c r="B99" s="5" t="s">
        <v>29</v>
      </c>
      <c r="C99" s="2" t="s">
        <v>3</v>
      </c>
      <c r="D99" s="2">
        <f>(2+1+1+3+2+4)</f>
        <v>13</v>
      </c>
      <c r="E99" s="6"/>
      <c r="F99" s="6"/>
      <c r="G99" s="6"/>
      <c r="H99" s="6"/>
      <c r="I99" s="6"/>
      <c r="J99" s="6"/>
      <c r="K99" s="6"/>
    </row>
    <row r="100" spans="1:11" ht="47.25">
      <c r="A100" s="4">
        <v>98</v>
      </c>
      <c r="B100" s="5" t="s">
        <v>30</v>
      </c>
      <c r="C100" s="2" t="s">
        <v>3</v>
      </c>
      <c r="D100" s="2">
        <f>(4+60)</f>
        <v>64</v>
      </c>
      <c r="E100" s="6"/>
      <c r="F100" s="6"/>
      <c r="G100" s="6"/>
      <c r="H100" s="6"/>
      <c r="I100" s="6"/>
      <c r="J100" s="6"/>
      <c r="K100" s="6"/>
    </row>
    <row r="101" spans="1:11" ht="34.5">
      <c r="A101" s="4">
        <v>99</v>
      </c>
      <c r="B101" s="5" t="s">
        <v>31</v>
      </c>
      <c r="C101" s="2" t="s">
        <v>3</v>
      </c>
      <c r="D101" s="2">
        <f>(30+10+10)</f>
        <v>50</v>
      </c>
      <c r="E101" s="6"/>
      <c r="F101" s="6"/>
      <c r="G101" s="6"/>
      <c r="H101" s="6"/>
      <c r="I101" s="6"/>
      <c r="J101" s="6"/>
      <c r="K101" s="6"/>
    </row>
    <row r="102" spans="1:11" ht="47.25">
      <c r="A102" s="4">
        <v>100</v>
      </c>
      <c r="B102" s="5" t="s">
        <v>38</v>
      </c>
      <c r="C102" s="2" t="s">
        <v>3</v>
      </c>
      <c r="D102" s="2">
        <f>(50+80+10+35+50+10+15)</f>
        <v>250</v>
      </c>
      <c r="E102" s="6"/>
      <c r="F102" s="6"/>
      <c r="G102" s="6"/>
      <c r="H102" s="6"/>
      <c r="I102" s="6"/>
      <c r="J102" s="6"/>
      <c r="K102" s="6"/>
    </row>
    <row r="103" spans="1:11" ht="15.75">
      <c r="A103" s="4">
        <v>101</v>
      </c>
      <c r="B103" s="5" t="s">
        <v>40</v>
      </c>
      <c r="C103" s="2" t="s">
        <v>3</v>
      </c>
      <c r="D103" s="2">
        <f>(1+2+3+1+1+5+2)</f>
        <v>15</v>
      </c>
      <c r="E103" s="6"/>
      <c r="F103" s="6"/>
      <c r="G103" s="6"/>
      <c r="H103" s="6"/>
      <c r="I103" s="6"/>
      <c r="J103" s="6"/>
      <c r="K103" s="6"/>
    </row>
    <row r="104" spans="1:11" ht="47.25">
      <c r="A104" s="4">
        <v>102</v>
      </c>
      <c r="B104" s="5" t="s">
        <v>113</v>
      </c>
      <c r="C104" s="2" t="s">
        <v>3</v>
      </c>
      <c r="D104" s="2">
        <f>(15+1)</f>
        <v>16</v>
      </c>
      <c r="E104" s="6"/>
      <c r="F104" s="6"/>
      <c r="G104" s="6"/>
      <c r="H104" s="6"/>
      <c r="I104" s="6"/>
      <c r="J104" s="6"/>
      <c r="K104" s="6"/>
    </row>
    <row r="105" spans="1:11" ht="47.25">
      <c r="A105" s="4">
        <v>103</v>
      </c>
      <c r="B105" s="5" t="s">
        <v>39</v>
      </c>
      <c r="C105" s="2" t="s">
        <v>3</v>
      </c>
      <c r="D105" s="2">
        <f>(10+2+1)</f>
        <v>13</v>
      </c>
      <c r="E105" s="6"/>
      <c r="F105" s="6"/>
      <c r="G105" s="6"/>
      <c r="H105" s="6"/>
      <c r="I105" s="6"/>
      <c r="J105" s="6"/>
      <c r="K105" s="6"/>
    </row>
    <row r="106" spans="1:11" ht="47.25">
      <c r="A106" s="4">
        <v>104</v>
      </c>
      <c r="B106" s="5" t="s">
        <v>123</v>
      </c>
      <c r="C106" s="2" t="s">
        <v>4</v>
      </c>
      <c r="D106" s="2">
        <f>(1+30+1+5+20+4)</f>
        <v>61</v>
      </c>
      <c r="E106" s="6"/>
      <c r="F106" s="6"/>
      <c r="G106" s="6"/>
      <c r="H106" s="6"/>
      <c r="I106" s="6"/>
      <c r="J106" s="6"/>
      <c r="K106" s="6"/>
    </row>
    <row r="107" spans="1:11" ht="47.25">
      <c r="A107" s="4">
        <v>105</v>
      </c>
      <c r="B107" s="5" t="s">
        <v>41</v>
      </c>
      <c r="C107" s="2" t="s">
        <v>4</v>
      </c>
      <c r="D107" s="2">
        <f>(2+10+14+8+14+4+7)</f>
        <v>59</v>
      </c>
      <c r="E107" s="6"/>
      <c r="F107" s="6"/>
      <c r="G107" s="6"/>
      <c r="H107" s="6"/>
      <c r="I107" s="6"/>
      <c r="J107" s="6"/>
      <c r="K107" s="6"/>
    </row>
    <row r="108" spans="1:11" ht="63">
      <c r="A108" s="4">
        <v>106</v>
      </c>
      <c r="B108" s="5" t="s">
        <v>102</v>
      </c>
      <c r="C108" s="2" t="s">
        <v>3</v>
      </c>
      <c r="D108" s="2">
        <f>(2+1+10+17+10+12+1+9)</f>
        <v>62</v>
      </c>
      <c r="E108" s="6"/>
      <c r="F108" s="6"/>
      <c r="G108" s="6"/>
      <c r="H108" s="6"/>
      <c r="I108" s="6"/>
      <c r="J108" s="6"/>
      <c r="K108" s="6"/>
    </row>
    <row r="109" spans="1:11" ht="47.25">
      <c r="A109" s="4">
        <v>107</v>
      </c>
      <c r="B109" s="5" t="s">
        <v>42</v>
      </c>
      <c r="C109" s="2" t="s">
        <v>4</v>
      </c>
      <c r="D109" s="2">
        <f>(2+2+3+1)</f>
        <v>8</v>
      </c>
      <c r="E109" s="6"/>
      <c r="F109" s="6"/>
      <c r="G109" s="6"/>
      <c r="H109" s="6"/>
      <c r="I109" s="6"/>
      <c r="J109" s="6"/>
      <c r="K109" s="6"/>
    </row>
    <row r="110" spans="1:11" ht="15.75">
      <c r="A110" s="4">
        <v>108</v>
      </c>
      <c r="B110" s="5" t="s">
        <v>103</v>
      </c>
      <c r="C110" s="2" t="s">
        <v>4</v>
      </c>
      <c r="D110" s="2">
        <f>(3+2+1+2)</f>
        <v>8</v>
      </c>
      <c r="E110" s="6"/>
      <c r="F110" s="6"/>
      <c r="G110" s="6"/>
      <c r="H110" s="6"/>
      <c r="I110" s="6"/>
      <c r="J110" s="6"/>
      <c r="K110" s="6"/>
    </row>
    <row r="111" spans="1:11" ht="63">
      <c r="A111" s="4">
        <v>109</v>
      </c>
      <c r="B111" s="5" t="s">
        <v>43</v>
      </c>
      <c r="C111" s="2" t="s">
        <v>3</v>
      </c>
      <c r="D111" s="2">
        <f>(3+3+1+3+2)</f>
        <v>12</v>
      </c>
      <c r="E111" s="6"/>
      <c r="F111" s="6"/>
      <c r="G111" s="6"/>
      <c r="H111" s="6"/>
      <c r="I111" s="6"/>
      <c r="J111" s="6"/>
      <c r="K111" s="6"/>
    </row>
    <row r="112" spans="1:11" ht="31.5">
      <c r="A112" s="4">
        <v>110</v>
      </c>
      <c r="B112" s="5" t="s">
        <v>44</v>
      </c>
      <c r="C112" s="2" t="s">
        <v>4</v>
      </c>
      <c r="D112" s="2">
        <f>(5+4+6+10+19+3+14)</f>
        <v>61</v>
      </c>
      <c r="E112" s="6"/>
      <c r="F112" s="6"/>
      <c r="G112" s="6"/>
      <c r="H112" s="6"/>
      <c r="I112" s="6"/>
      <c r="J112" s="6"/>
      <c r="K112" s="6"/>
    </row>
    <row r="113" spans="1:11" ht="15.75">
      <c r="A113" s="4">
        <v>111</v>
      </c>
      <c r="B113" s="5" t="s">
        <v>45</v>
      </c>
      <c r="C113" s="2" t="s">
        <v>4</v>
      </c>
      <c r="D113" s="2">
        <f>(6+11)</f>
        <v>17</v>
      </c>
      <c r="E113" s="6"/>
      <c r="F113" s="6"/>
      <c r="G113" s="6"/>
      <c r="H113" s="6"/>
      <c r="I113" s="6"/>
      <c r="J113" s="6"/>
      <c r="K113" s="6"/>
    </row>
    <row r="114" spans="1:11" ht="15.75">
      <c r="A114" s="4">
        <v>112</v>
      </c>
      <c r="B114" s="5" t="s">
        <v>124</v>
      </c>
      <c r="C114" s="2" t="s">
        <v>4</v>
      </c>
      <c r="D114" s="2">
        <v>10</v>
      </c>
      <c r="E114" s="6"/>
      <c r="F114" s="6"/>
      <c r="G114" s="6"/>
      <c r="H114" s="6"/>
      <c r="I114" s="6"/>
      <c r="J114" s="6"/>
      <c r="K114" s="6"/>
    </row>
    <row r="115" spans="1:11" ht="15.75">
      <c r="A115" s="4">
        <v>113</v>
      </c>
      <c r="B115" s="5" t="s">
        <v>46</v>
      </c>
      <c r="C115" s="2" t="s">
        <v>3</v>
      </c>
      <c r="D115" s="2">
        <v>5</v>
      </c>
      <c r="E115" s="6"/>
      <c r="F115" s="6"/>
      <c r="G115" s="6"/>
      <c r="H115" s="6"/>
      <c r="I115" s="6"/>
      <c r="J115" s="6"/>
      <c r="K115" s="6"/>
    </row>
  </sheetData>
  <sortState xmlns:xlrd2="http://schemas.microsoft.com/office/spreadsheetml/2017/richdata2" ref="B3:D115">
    <sortCondition ref="B3:B115"/>
  </sortState>
  <mergeCells count="1">
    <mergeCell ref="E1:K1"/>
  </mergeCell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Jonczyk</dc:creator>
  <cp:lastModifiedBy>Katarzyna Jonczyk</cp:lastModifiedBy>
  <cp:lastPrinted>2025-11-21T07:32:21Z</cp:lastPrinted>
  <dcterms:created xsi:type="dcterms:W3CDTF">2025-10-21T09:10:11Z</dcterms:created>
  <dcterms:modified xsi:type="dcterms:W3CDTF">2025-11-21T08:11:50Z</dcterms:modified>
</cp:coreProperties>
</file>